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946" documentId="13_ncr:1_{F6CB121F-512D-4AA6-A0C1-0FB36C537598}" xr6:coauthVersionLast="47" xr6:coauthVersionMax="47" xr10:uidLastSave="{A79CF7F1-A602-4748-92D4-A534C3CE15DC}"/>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1" l="1"/>
  <c r="G6" i="6"/>
  <c r="G7" i="6"/>
  <c r="G8" i="6"/>
  <c r="G9" i="6"/>
  <c r="G4" i="4"/>
  <c r="G5" i="4"/>
  <c r="G6" i="4"/>
  <c r="B4" i="4"/>
  <c r="I4" i="4"/>
  <c r="J4" i="4"/>
  <c r="L4" i="4"/>
  <c r="B5" i="4"/>
  <c r="I5" i="4"/>
  <c r="J5" i="4"/>
  <c r="L5" i="4"/>
  <c r="B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G3" i="3"/>
  <c r="G4" i="3"/>
  <c r="G5" i="3"/>
  <c r="G6" i="3"/>
  <c r="I3" i="4"/>
  <c r="J3" i="4"/>
  <c r="I3" i="6"/>
  <c r="I4" i="6"/>
  <c r="L3" i="3"/>
  <c r="J3" i="3"/>
  <c r="I3" i="3"/>
  <c r="B3" i="3"/>
  <c r="L3" i="6"/>
  <c r="L4" i="6"/>
  <c r="L2" i="6"/>
  <c r="J4" i="6"/>
  <c r="J3" i="6"/>
  <c r="J2" i="6"/>
  <c r="I2" i="6"/>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L69" i="5"/>
  <c r="J69" i="5"/>
  <c r="I69" i="5"/>
  <c r="G69" i="5"/>
  <c r="B69"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L4" i="5"/>
  <c r="L5" i="5"/>
  <c r="L6" i="5"/>
  <c r="L7" i="5"/>
  <c r="L8" i="5"/>
  <c r="L9" i="5"/>
  <c r="L10" i="5"/>
  <c r="L11" i="5"/>
  <c r="L12" i="5"/>
  <c r="L13" i="5"/>
  <c r="L14" i="5"/>
  <c r="L15" i="5"/>
  <c r="L16" i="5"/>
  <c r="L17" i="5"/>
  <c r="L18" i="5"/>
  <c r="L19" i="5"/>
  <c r="L20" i="5"/>
  <c r="L21" i="5"/>
  <c r="J4" i="5"/>
  <c r="J5" i="5"/>
  <c r="J6" i="5"/>
  <c r="J7" i="5"/>
  <c r="J8" i="5"/>
  <c r="J9" i="5"/>
  <c r="J10" i="5"/>
  <c r="J11" i="5"/>
  <c r="J12" i="5"/>
  <c r="J13" i="5"/>
  <c r="J14" i="5"/>
  <c r="J15" i="5"/>
  <c r="J16" i="5"/>
  <c r="J17" i="5"/>
  <c r="J18" i="5"/>
  <c r="J19" i="5"/>
  <c r="J20" i="5"/>
  <c r="J21" i="5"/>
  <c r="I4" i="5"/>
  <c r="I5" i="5"/>
  <c r="I6" i="5"/>
  <c r="I7" i="5"/>
  <c r="I8" i="5"/>
  <c r="I9" i="5"/>
  <c r="I10" i="5"/>
  <c r="I11" i="5"/>
  <c r="I12" i="5"/>
  <c r="I13" i="5"/>
  <c r="I14" i="5"/>
  <c r="I15" i="5"/>
  <c r="I16" i="5"/>
  <c r="I17" i="5"/>
  <c r="I18" i="5"/>
  <c r="I19" i="5"/>
  <c r="I20" i="5"/>
  <c r="I21" i="5"/>
  <c r="G4" i="5"/>
  <c r="G5" i="5"/>
  <c r="G6" i="5"/>
  <c r="G7" i="5"/>
  <c r="G8" i="5"/>
  <c r="G9" i="5"/>
  <c r="G10" i="5"/>
  <c r="G11" i="5"/>
  <c r="G12" i="5"/>
  <c r="G13" i="5"/>
  <c r="G14" i="5"/>
  <c r="G15" i="5"/>
  <c r="G16" i="5"/>
  <c r="G17" i="5"/>
  <c r="G18" i="5"/>
  <c r="G19" i="5"/>
  <c r="G20" i="5"/>
  <c r="G21" i="5"/>
  <c r="B4" i="5"/>
  <c r="B5" i="5"/>
  <c r="B6" i="5"/>
  <c r="B7" i="5"/>
  <c r="B8" i="5"/>
  <c r="B9" i="5"/>
  <c r="B10" i="5"/>
  <c r="B11" i="5"/>
  <c r="B12" i="5"/>
  <c r="B13" i="5"/>
  <c r="B14" i="5"/>
  <c r="B15" i="5"/>
  <c r="B16" i="5"/>
  <c r="B17" i="5"/>
  <c r="B18" i="5"/>
  <c r="B19" i="5"/>
  <c r="B20" i="5"/>
  <c r="B21"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I6" i="6"/>
  <c r="J6" i="6"/>
  <c r="L6" i="6"/>
  <c r="B7" i="6"/>
  <c r="I7" i="6"/>
  <c r="J7" i="6"/>
  <c r="L7" i="6"/>
  <c r="B8" i="6"/>
  <c r="I8" i="6"/>
  <c r="J8" i="6"/>
  <c r="L8" i="6"/>
  <c r="B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2"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L2"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J2"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I2"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B2" i="5"/>
  <c r="G2" i="5"/>
  <c r="I2" i="5"/>
  <c r="J2" i="5"/>
  <c r="G2"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alcChain>
</file>

<file path=xl/sharedStrings.xml><?xml version="1.0" encoding="utf-8"?>
<sst xmlns="http://schemas.openxmlformats.org/spreadsheetml/2006/main" count="178601" uniqueCount="39083">
  <si>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</si>
  <si>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</si>
  <si>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</si>
  <si>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</si>
  <si>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</si>
  <si>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</si>
  <si>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</si>
  <si>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</si>
  <si>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</si>
  <si>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</si>
  <si>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</si>
  <si>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</si>
  <si>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</si>
  <si>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</si>
  <si>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</si>
  <si>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</si>
  <si>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</si>
  <si>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</si>
  <si>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</si>
  <si>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</si>
  <si>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</si>
  <si>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</si>
  <si>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</si>
  <si>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</si>
  <si>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</si>
  <si>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</si>
  <si>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</si>
  <si>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</si>
  <si>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</si>
  <si>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</si>
  <si>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</si>
  <si>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</si>
  <si>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</si>
  <si>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</si>
  <si>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</si>
  <si>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</si>
  <si>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</si>
  <si>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</si>
  <si>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</si>
  <si>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</si>
  <si>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</si>
  <si>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</si>
  <si>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</si>
  <si>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</si>
  <si>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</si>
  <si>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</si>
  <si>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</si>
  <si>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</si>
  <si>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</si>
  <si>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</si>
  <si>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</si>
  <si>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</si>
  <si>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</si>
  <si>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</si>
  <si>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</si>
  <si>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</si>
  <si>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</si>
  <si>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</si>
  <si>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</si>
  <si>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</si>
  <si>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</si>
  <si>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</si>
  <si>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</si>
  <si>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</si>
  <si>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</si>
  <si>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</si>
  <si>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</si>
  <si>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</si>
  <si>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</si>
  <si>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</si>
  <si>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</si>
  <si>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</si>
  <si>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</si>
  <si>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</si>
  <si>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</si>
  <si>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</si>
  <si>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</si>
  <si>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</si>
  <si>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</si>
  <si>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</si>
  <si>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</si>
  <si>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</si>
  <si>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</si>
  <si>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</si>
  <si>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</si>
  <si>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</si>
  <si>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</si>
  <si>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</si>
  <si>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</si>
  <si>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</si>
  <si>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</si>
  <si>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</si>
  <si>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</si>
  <si>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</si>
  <si>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</si>
  <si>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</si>
  <si>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</si>
  <si>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</si>
  <si>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</si>
  <si>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</si>
  <si>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</si>
  <si>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</si>
  <si>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</si>
  <si>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</si>
  <si>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</si>
  <si>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</si>
  <si>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</si>
  <si>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</si>
  <si>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</si>
  <si>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</si>
  <si>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</si>
  <si>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</si>
  <si>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</si>
  <si>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</si>
  <si>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</si>
  <si>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</si>
  <si>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</si>
  <si>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</si>
  <si>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</si>
  <si>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</si>
  <si>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</si>
  <si>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</si>
  <si>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</si>
  <si>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</si>
  <si>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</si>
  <si>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</si>
  <si>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</si>
  <si>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</si>
  <si>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</si>
  <si>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</si>
  <si>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</si>
  <si>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</si>
  <si>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</si>
  <si>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</si>
  <si>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</si>
  <si>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</si>
  <si>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</si>
  <si>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</si>
  <si>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</si>
  <si>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</si>
  <si>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</si>
  <si>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</si>
  <si>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</si>
  <si>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</si>
  <si>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</si>
  <si>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</si>
  <si>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</si>
  <si>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</si>
  <si>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</si>
  <si>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</si>
  <si>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</si>
  <si>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</si>
  <si>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</si>
  <si>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</si>
  <si>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</si>
  <si>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</si>
  <si>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</si>
  <si>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</si>
  <si>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</si>
  <si>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</si>
  <si>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</si>
  <si>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</si>
  <si>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</si>
  <si>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</si>
  <si>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</si>
  <si>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</si>
  <si>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</si>
  <si>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</si>
  <si>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</si>
  <si>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</si>
  <si>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</si>
  <si>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</si>
  <si>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</si>
  <si>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</si>
  <si>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</si>
  <si>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</si>
  <si>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</si>
  <si>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</si>
  <si>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</si>
  <si>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</si>
  <si>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</si>
  <si>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</si>
  <si>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</si>
  <si>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</si>
  <si>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</si>
  <si>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</si>
  <si>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</si>
  <si>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</si>
  <si>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</si>
  <si>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</si>
  <si>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</si>
  <si>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</si>
  <si>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</si>
  <si>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</si>
  <si>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</si>
  <si>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</si>
  <si>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</si>
  <si>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</si>
  <si>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</si>
  <si>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</si>
  <si>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</si>
  <si>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</si>
  <si>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</si>
  <si>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</si>
  <si>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</si>
  <si>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</si>
  <si>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</si>
  <si>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</si>
  <si>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</si>
  <si>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</si>
  <si>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</si>
  <si>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</si>
  <si>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</si>
  <si>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</si>
  <si>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</si>
  <si>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</si>
  <si>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</si>
  <si>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</si>
  <si>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</si>
  <si>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</si>
  <si>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</si>
  <si>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</si>
  <si>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</si>
  <si>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</si>
  <si>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</si>
  <si>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</si>
  <si>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</si>
  <si>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</si>
  <si>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</si>
  <si>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</si>
  <si>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</si>
  <si>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</si>
  <si>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</si>
  <si>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</si>
  <si>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</si>
  <si>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</si>
  <si>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</si>
  <si>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</si>
  <si>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</si>
  <si>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</si>
  <si>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</si>
  <si>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</si>
  <si>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</si>
  <si>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</si>
  <si>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</si>
  <si>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</si>
  <si>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</si>
  <si>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</si>
  <si>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</si>
  <si>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</si>
  <si>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</si>
  <si>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</si>
  <si>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</si>
  <si>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</si>
  <si>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</si>
  <si>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</si>
  <si>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</si>
  <si>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</si>
  <si>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</si>
  <si>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</si>
  <si>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</si>
  <si>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</si>
  <si>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</si>
  <si>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</si>
  <si>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</si>
  <si>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</si>
  <si>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</si>
  <si>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</si>
  <si>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</si>
  <si>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</si>
  <si>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</si>
  <si>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</si>
  <si>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</si>
  <si>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</si>
  <si>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</si>
  <si>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</si>
  <si>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</si>
  <si>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</si>
  <si>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</si>
  <si>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</si>
  <si>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</si>
  <si>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</si>
  <si>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</si>
  <si>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</si>
  <si>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</si>
  <si>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</si>
  <si>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</si>
  <si>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</si>
  <si>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</si>
  <si>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</si>
  <si>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</si>
  <si>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</si>
  <si>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</si>
  <si>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</si>
  <si>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</si>
  <si>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</si>
  <si>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</si>
  <si>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</si>
  <si>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</si>
  <si>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</si>
  <si>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</si>
  <si>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</si>
  <si>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</si>
  <si>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</si>
  <si>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</si>
  <si>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</si>
  <si>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</si>
  <si>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</si>
  <si>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</si>
  <si>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</si>
  <si>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</si>
  <si>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</si>
  <si>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</si>
  <si>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</si>
  <si>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</si>
  <si>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</si>
  <si>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</si>
  <si>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</si>
  <si>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</si>
  <si>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</si>
  <si>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</si>
  <si>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</si>
  <si>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</si>
  <si>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</si>
  <si>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</si>
  <si>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</si>
  <si>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</si>
  <si>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</si>
  <si>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</si>
  <si>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</si>
  <si>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</si>
  <si>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</si>
  <si>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</si>
  <si>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</si>
  <si>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</si>
  <si>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</si>
  <si>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</si>
  <si>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</si>
  <si>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</si>
  <si>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</si>
  <si>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</si>
  <si>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</si>
  <si>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</si>
  <si>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</si>
  <si>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</si>
  <si>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</si>
  <si>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</si>
  <si>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</si>
  <si>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</si>
  <si>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</si>
  <si>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</si>
  <si>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</si>
  <si>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</si>
  <si>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</si>
  <si>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</si>
  <si>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</si>
  <si>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</si>
  <si>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</si>
  <si>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</si>
  <si>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</si>
  <si>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</si>
  <si>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</si>
  <si>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</si>
  <si>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</si>
  <si>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</si>
  <si>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</si>
  <si>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</si>
  <si>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</si>
  <si>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</si>
  <si>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</si>
  <si>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</si>
  <si>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</si>
  <si>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</si>
  <si>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</si>
  <si>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</si>
  <si>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</si>
  <si>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</si>
  <si>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</si>
  <si>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</si>
  <si>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</si>
  <si>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</si>
  <si>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</si>
  <si>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</si>
  <si>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</si>
  <si>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</si>
  <si>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</si>
  <si>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</si>
  <si>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</si>
  <si>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</si>
  <si>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</si>
  <si>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</si>
  <si>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</si>
  <si>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</si>
  <si>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</si>
  <si>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</si>
  <si>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</si>
  <si>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</si>
  <si>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</si>
  <si>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</si>
  <si>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</si>
  <si>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</si>
  <si>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</si>
  <si>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</si>
  <si>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</si>
  <si>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</si>
  <si>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</si>
  <si>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</si>
  <si>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</si>
  <si>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</si>
  <si>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</si>
  <si>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</si>
  <si>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</si>
  <si>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</si>
  <si>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</si>
  <si>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</si>
  <si>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</si>
  <si>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</si>
  <si>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</si>
  <si>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</si>
  <si>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</si>
  <si>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</si>
  <si>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</si>
  <si>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</si>
  <si>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</si>
  <si>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</si>
  <si>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</si>
  <si>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</si>
  <si>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</si>
  <si>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</si>
  <si>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</si>
  <si>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</si>
  <si>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</si>
  <si>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</si>
  <si>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</si>
  <si>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</si>
  <si>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</si>
  <si>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</si>
  <si>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</si>
  <si>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</si>
  <si>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</si>
  <si>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</si>
  <si>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</si>
  <si>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</si>
  <si>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</si>
  <si>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</si>
  <si>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</si>
  <si>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</si>
  <si>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</si>
  <si>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</si>
  <si>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</si>
  <si>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</si>
  <si>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</si>
  <si>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</si>
  <si>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</si>
  <si>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</si>
  <si>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</si>
  <si>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</si>
  <si>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</si>
  <si>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</si>
  <si>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</si>
  <si>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</si>
  <si>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</si>
  <si>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</si>
  <si>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</si>
  <si>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</si>
  <si>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</si>
  <si>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</si>
  <si>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</si>
  <si>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</si>
  <si>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</si>
  <si>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</si>
  <si>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</si>
  <si>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</si>
  <si>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</si>
  <si>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</si>
  <si>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</si>
  <si>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</si>
  <si>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</si>
  <si>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</si>
  <si>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</si>
  <si>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</si>
  <si>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</si>
  <si>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</si>
  <si>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</si>
  <si>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</si>
  <si>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</si>
  <si>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</si>
  <si>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</si>
  <si>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</si>
  <si>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</si>
  <si>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</si>
  <si>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</si>
  <si>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</si>
  <si>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</si>
  <si>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</si>
  <si>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</si>
  <si>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</si>
  <si>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</si>
  <si>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</si>
  <si>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</si>
  <si>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</si>
  <si>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</si>
  <si>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</si>
  <si>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</si>
  <si>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</si>
  <si>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</si>
  <si>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</si>
  <si>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</si>
  <si>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</si>
  <si>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</si>
  <si>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</si>
  <si>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</si>
  <si>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</si>
  <si>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</si>
  <si>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</si>
  <si>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</si>
  <si>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</si>
  <si>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</si>
  <si>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</si>
  <si>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</si>
  <si>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</si>
  <si>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</si>
  <si>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</si>
  <si>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</si>
  <si>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</si>
  <si>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</si>
  <si>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</si>
  <si>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</si>
  <si>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</si>
  <si>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</si>
  <si>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</si>
  <si>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</si>
  <si>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</si>
  <si>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</si>
  <si>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</si>
  <si>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</si>
  <si>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</si>
  <si>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</si>
  <si>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</si>
  <si>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</si>
  <si>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</si>
  <si>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</si>
  <si>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</si>
  <si>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</si>
  <si>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</si>
  <si>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</si>
  <si>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</si>
  <si>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</si>
  <si>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</si>
  <si>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</si>
  <si>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</si>
  <si>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</si>
  <si>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</si>
  <si>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</si>
  <si>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</si>
  <si>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</si>
  <si>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</si>
  <si>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</si>
  <si>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</si>
  <si>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</si>
  <si>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</si>
  <si>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</si>
  <si>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</si>
  <si>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</si>
  <si>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</si>
  <si>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</si>
  <si>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</si>
  <si>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</si>
  <si>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</si>
  <si>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</si>
  <si>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</si>
  <si>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</si>
  <si>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</si>
  <si>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</si>
  <si>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</si>
  <si>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</si>
  <si>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</si>
  <si>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</si>
  <si>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</si>
  <si>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</si>
  <si>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</si>
  <si>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</si>
  <si>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</si>
  <si>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</si>
  <si>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</si>
  <si>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</si>
  <si>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</si>
  <si>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</si>
  <si>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</si>
  <si>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</si>
  <si>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</si>
  <si>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</si>
  <si>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</si>
  <si>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</si>
  <si>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</si>
  <si>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</si>
  <si>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</si>
  <si>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</si>
  <si>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</si>
  <si>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</si>
  <si>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</si>
  <si>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</si>
  <si>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</si>
  <si>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</si>
  <si>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</si>
  <si>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</si>
  <si>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</si>
  <si>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</si>
  <si>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</si>
  <si>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</si>
  <si>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</si>
  <si>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</si>
  <si>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</si>
  <si>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</si>
  <si>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</si>
  <si>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</si>
  <si>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</si>
  <si>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</si>
  <si>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</si>
  <si>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</si>
  <si>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</si>
  <si>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</si>
  <si>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</si>
  <si>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</si>
  <si>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</si>
  <si>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</si>
  <si>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</si>
  <si>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</si>
  <si>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</si>
  <si>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</si>
  <si>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</si>
  <si>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</si>
  <si>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</si>
  <si>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</si>
  <si>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</si>
  <si>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</si>
  <si>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</si>
  <si>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</si>
  <si>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</si>
  <si>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</si>
  <si>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</si>
  <si>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</si>
  <si>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</si>
  <si>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</si>
  <si>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</si>
  <si>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</si>
  <si>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</si>
  <si>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</si>
  <si>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</si>
  <si>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</si>
  <si>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</si>
  <si>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</si>
  <si>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</si>
  <si>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</si>
  <si>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</si>
  <si>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</si>
  <si>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</si>
  <si>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</si>
  <si>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</si>
  <si>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</si>
  <si>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</si>
  <si>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</si>
  <si>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</si>
  <si>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</si>
  <si>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</si>
  <si>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</si>
  <si>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</si>
  <si>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</si>
  <si>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</si>
  <si>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</si>
  <si>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</si>
  <si>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</si>
  <si>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</si>
  <si>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</si>
  <si>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</si>
  <si>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</si>
  <si>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</si>
  <si>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</si>
  <si>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</si>
  <si>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</si>
  <si>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</si>
  <si>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</si>
  <si>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</si>
  <si>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</si>
  <si>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</si>
  <si>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</si>
  <si>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</si>
  <si>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</si>
  <si>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</si>
  <si>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</si>
  <si>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</si>
  <si>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</si>
  <si>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</si>
  <si>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</si>
  <si>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</si>
  <si>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</si>
  <si>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</si>
  <si>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</si>
  <si>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</si>
  <si>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</si>
  <si>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</si>
  <si>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</si>
  <si>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</si>
  <si>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</si>
  <si>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</si>
  <si>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</si>
  <si>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</si>
  <si>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</si>
  <si>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</si>
  <si>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</si>
  <si>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</si>
  <si>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</si>
  <si>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</si>
  <si>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</si>
  <si>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</si>
  <si>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</si>
  <si>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</si>
  <si>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</si>
  <si>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</si>
  <si>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</si>
  <si>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</si>
  <si>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</si>
  <si>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</si>
  <si>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</si>
  <si>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</si>
  <si>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</si>
  <si>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</si>
  <si>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</si>
  <si>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</si>
  <si>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</si>
  <si>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</si>
  <si>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</si>
  <si>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</si>
  <si>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</si>
  <si>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</si>
  <si>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</si>
  <si>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</si>
  <si>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</si>
  <si>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</si>
  <si>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</si>
  <si>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</si>
  <si>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</si>
  <si>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</si>
  <si>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</si>
  <si>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</si>
  <si>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</si>
  <si>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</si>
  <si>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</si>
  <si>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</si>
  <si>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</si>
  <si>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</si>
  <si>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</si>
  <si>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</si>
  <si>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</si>
  <si>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</si>
  <si>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</si>
  <si>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</si>
  <si>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</si>
  <si>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</si>
  <si>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</si>
  <si>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</si>
  <si>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</si>
  <si>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</si>
  <si>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</si>
  <si>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</si>
  <si>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</si>
  <si>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</si>
  <si>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</si>
  <si>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</si>
  <si>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</si>
  <si>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</si>
  <si>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</si>
  <si>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</si>
  <si>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</si>
  <si>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</si>
  <si>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</si>
  <si>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</si>
  <si>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</si>
  <si>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</si>
  <si>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</si>
  <si>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</si>
  <si>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</si>
  <si>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</si>
  <si>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</si>
  <si>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</si>
  <si>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</si>
  <si>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</si>
  <si>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</si>
  <si>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</si>
  <si>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</si>
  <si>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</si>
  <si>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</si>
  <si>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</si>
  <si>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</si>
  <si>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</si>
  <si>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</si>
  <si>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</si>
  <si>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</si>
  <si>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</si>
  <si>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</si>
  <si>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</si>
  <si>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</si>
  <si>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</si>
  <si>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</si>
  <si>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</si>
  <si>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</si>
  <si>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</si>
  <si>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</si>
  <si>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</si>
  <si>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</si>
  <si>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</si>
  <si>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</si>
  <si>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</si>
  <si>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</si>
  <si>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</si>
  <si>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</si>
  <si>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</si>
  <si>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</si>
  <si>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</si>
  <si>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</si>
  <si>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</si>
  <si>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</si>
  <si>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</si>
  <si>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</si>
  <si>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</si>
  <si>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</si>
  <si>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</si>
  <si>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</si>
  <si>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</si>
  <si>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</si>
  <si>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</si>
  <si>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</si>
  <si>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</si>
  <si>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</si>
  <si>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</si>
  <si>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</si>
  <si>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</si>
  <si>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</si>
  <si>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</si>
  <si>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</si>
  <si>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</si>
  <si>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</si>
  <si>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</si>
  <si>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</si>
  <si>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</si>
  <si>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</si>
  <si>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</si>
  <si>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</si>
  <si>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</si>
  <si>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</si>
  <si>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</si>
  <si>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</si>
  <si>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</si>
  <si>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</si>
  <si>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</si>
  <si>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</si>
  <si>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</si>
  <si>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</si>
  <si>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</si>
  <si>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</si>
  <si>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</si>
  <si>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</si>
  <si>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</si>
  <si>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</si>
  <si>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</si>
  <si>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</si>
  <si>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</si>
  <si>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</si>
  <si>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</si>
  <si>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</si>
  <si>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</si>
  <si>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</si>
  <si>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</si>
  <si>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</si>
  <si>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</si>
  <si>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</si>
  <si>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</si>
  <si>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</si>
  <si>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</si>
  <si>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</si>
  <si>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</si>
  <si>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</si>
  <si>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</si>
  <si>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</si>
  <si>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</si>
  <si>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</si>
  <si>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</si>
  <si>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</si>
  <si>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</si>
  <si>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</si>
  <si>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</si>
  <si>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</si>
  <si>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</si>
  <si>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</si>
  <si>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</si>
  <si>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</si>
  <si>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</si>
  <si>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</si>
  <si>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</si>
  <si>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</si>
  <si>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</si>
  <si>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</si>
  <si>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</si>
  <si>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</si>
  <si>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</si>
  <si>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</si>
  <si>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</si>
  <si>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</si>
  <si>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</si>
  <si>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</si>
  <si>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</si>
  <si>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</si>
  <si>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</si>
  <si>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</si>
  <si>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</si>
  <si>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</si>
  <si>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</si>
  <si>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</si>
  <si>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</si>
  <si>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</si>
  <si>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</si>
  <si>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</si>
  <si>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</si>
  <si>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</si>
  <si>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</si>
  <si>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</si>
  <si>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</si>
  <si>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</si>
  <si>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</si>
  <si>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</si>
  <si>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</si>
  <si>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</si>
  <si>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</si>
  <si>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</si>
  <si>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</si>
  <si>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</si>
  <si>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</si>
  <si>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</si>
  <si>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</si>
  <si>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</si>
  <si>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</si>
  <si>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</si>
  <si>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</si>
  <si>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</si>
  <si>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</si>
  <si>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</si>
  <si>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</si>
  <si>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</si>
  <si>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</si>
  <si>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</si>
  <si>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</si>
  <si>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</si>
  <si>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</si>
  <si>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</si>
  <si>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</si>
  <si>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</si>
  <si>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</si>
  <si>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</si>
  <si>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</si>
  <si>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</si>
  <si>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</si>
  <si>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</si>
  <si>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</si>
  <si>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</si>
  <si>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</si>
  <si>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</si>
  <si>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</si>
  <si>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</si>
  <si>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</si>
  <si>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</si>
  <si>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</si>
  <si>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</si>
  <si>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</si>
  <si>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</si>
  <si>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</si>
  <si>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</si>
  <si>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</si>
  <si>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</si>
  <si>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</si>
  <si>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</si>
  <si>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</si>
  <si>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</si>
  <si>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</si>
  <si>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</si>
  <si>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</si>
  <si>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</si>
  <si>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</si>
  <si>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</si>
  <si>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</si>
  <si>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</si>
  <si>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</si>
  <si>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</si>
  <si>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</si>
  <si>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</si>
  <si>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</si>
  <si>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</si>
  <si>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</si>
  <si>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</si>
  <si>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</si>
  <si>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</si>
  <si>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</si>
  <si>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</si>
  <si>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</si>
  <si>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</si>
  <si>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</si>
  <si>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</si>
  <si>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</si>
  <si>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</si>
  <si>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</si>
  <si>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</si>
  <si>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</si>
  <si>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</si>
  <si>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</si>
  <si>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</si>
  <si>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</si>
  <si>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</si>
  <si>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</si>
  <si>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</si>
  <si>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</si>
  <si>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</si>
  <si>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</si>
  <si>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</si>
  <si>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</si>
  <si>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</si>
  <si>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</si>
  <si>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</si>
  <si>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</si>
  <si>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</si>
  <si>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</si>
  <si>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</si>
  <si>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</si>
  <si>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</si>
  <si>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</si>
  <si>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</si>
  <si>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</si>
  <si>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</si>
  <si>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</si>
  <si>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</si>
  <si>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</si>
  <si>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</si>
  <si>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</si>
  <si>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</si>
  <si>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</si>
  <si>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</si>
  <si>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</si>
  <si>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</si>
  <si>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</si>
  <si>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</si>
  <si>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</si>
  <si>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</si>
  <si>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</si>
  <si>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</si>
  <si>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</si>
  <si>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</si>
  <si>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</si>
  <si>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</si>
  <si>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</si>
  <si>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</si>
  <si>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</si>
  <si>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</si>
  <si>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</si>
  <si>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</si>
  <si>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</si>
  <si>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</si>
  <si>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</si>
  <si>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</si>
  <si>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</si>
  <si>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</si>
  <si>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</si>
  <si>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</si>
  <si>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</si>
  <si>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</si>
  <si>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</si>
  <si>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</si>
  <si>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</si>
  <si>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</si>
  <si>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</si>
  <si>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</si>
  <si>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</si>
  <si>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</si>
  <si>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</si>
  <si>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</si>
  <si>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</si>
  <si>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</si>
  <si>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</si>
  <si>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</si>
  <si>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</si>
  <si>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</si>
  <si>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</si>
  <si>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</si>
  <si>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</si>
  <si>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</si>
  <si>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</si>
  <si>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</si>
  <si>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</si>
  <si>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</si>
  <si>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</si>
  <si>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</si>
  <si>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</si>
  <si>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</si>
  <si>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</si>
  <si>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</si>
  <si>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</si>
  <si>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</si>
  <si>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</si>
  <si>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</si>
  <si>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</si>
  <si>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</si>
  <si>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</si>
  <si>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</si>
  <si>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</si>
  <si>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</si>
  <si>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</si>
  <si>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</si>
  <si>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</si>
  <si>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</si>
  <si>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</si>
  <si>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</si>
  <si>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</si>
  <si>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</si>
  <si>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</si>
  <si>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</si>
  <si>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</si>
  <si>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</si>
  <si>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</si>
  <si>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</si>
  <si>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</si>
  <si>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</si>
  <si>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</si>
  <si>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</si>
  <si>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</si>
  <si>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</si>
  <si>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</si>
  <si>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</si>
  <si>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</si>
  <si>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</si>
  <si>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</si>
  <si>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</si>
  <si>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</si>
  <si>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</si>
  <si>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</si>
  <si>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</si>
  <si>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</si>
  <si>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</si>
  <si>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</si>
  <si>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</si>
  <si>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</si>
  <si>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</si>
  <si>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</si>
  <si>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</si>
  <si>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</si>
  <si>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</si>
  <si>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</si>
  <si>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</si>
  <si>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</si>
  <si>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</si>
  <si>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</si>
  <si>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</si>
  <si>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</si>
  <si>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</si>
  <si>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</si>
  <si>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</si>
  <si>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</si>
  <si>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</si>
  <si>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</si>
  <si>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</si>
  <si>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</si>
  <si>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</si>
  <si>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</si>
  <si>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</si>
  <si>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</si>
  <si>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</si>
  <si>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</si>
  <si>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</si>
  <si>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</si>
  <si>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</si>
  <si>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</si>
  <si>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</si>
  <si>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</si>
  <si>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</si>
  <si>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</si>
  <si>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</si>
  <si>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</si>
  <si>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</si>
  <si>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</si>
  <si>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</si>
  <si>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</si>
  <si>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</si>
  <si>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</si>
  <si>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</si>
  <si>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</si>
  <si>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</si>
  <si>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</si>
  <si>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</si>
  <si>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</si>
  <si>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</si>
  <si>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</si>
  <si>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</si>
  <si>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</si>
  <si>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</si>
  <si>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</si>
  <si>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</si>
  <si>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</si>
  <si>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</si>
  <si>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</si>
  <si>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</si>
  <si>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</si>
  <si>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</si>
  <si>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</si>
  <si>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</si>
  <si>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</si>
  <si>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</si>
  <si>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</si>
  <si>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</si>
  <si>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</si>
  <si>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</si>
  <si>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</si>
  <si>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</si>
  <si>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</si>
  <si>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</si>
  <si>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</si>
  <si>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</si>
  <si>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</si>
  <si>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</si>
  <si>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</si>
  <si>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</si>
  <si>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</si>
  <si>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</si>
  <si>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</si>
  <si>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</si>
  <si>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</si>
  <si>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</si>
  <si>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</si>
  <si>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</si>
  <si>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</si>
  <si>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</si>
  <si>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</si>
  <si>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</si>
  <si>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</si>
  <si>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</si>
  <si>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</si>
  <si>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</si>
  <si>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</si>
  <si>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</si>
  <si>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</si>
  <si>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</si>
  <si>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</si>
  <si>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</si>
  <si>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</si>
  <si>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</si>
  <si>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</si>
  <si>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</si>
  <si>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</si>
  <si>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</si>
  <si>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</si>
  <si>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</si>
  <si>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</si>
  <si>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</si>
  <si>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</si>
  <si>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</si>
  <si>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</si>
  <si>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</si>
  <si>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</si>
  <si>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</si>
  <si>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</si>
  <si>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</si>
  <si>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</si>
  <si>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</si>
  <si>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</si>
  <si>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</si>
  <si>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</si>
  <si>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</si>
  <si>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</si>
  <si>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</si>
  <si>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</si>
  <si>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</si>
  <si>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</si>
  <si>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</si>
  <si>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</si>
  <si>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</si>
  <si>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</si>
  <si>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</si>
  <si>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</si>
  <si>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</si>
  <si>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</si>
  <si>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</si>
  <si>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</si>
  <si>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</si>
  <si>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</si>
  <si>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</si>
  <si>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</si>
  <si>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</si>
  <si>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</si>
  <si>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</si>
  <si>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</si>
  <si>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</si>
  <si>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</si>
  <si>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</si>
  <si>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</si>
  <si>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</si>
  <si>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</si>
  <si>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</si>
  <si>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</si>
  <si>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</si>
  <si>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</si>
  <si>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</si>
  <si>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</si>
  <si>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</si>
  <si>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</si>
  <si>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</si>
  <si>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</si>
  <si>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</si>
  <si>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</si>
  <si>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</si>
  <si>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</si>
  <si>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</si>
  <si>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</si>
  <si>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</si>
  <si>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</si>
  <si>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</si>
  <si>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</si>
  <si>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</si>
  <si>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</si>
  <si>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</si>
  <si>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</si>
  <si>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</si>
  <si>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</si>
  <si>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</si>
  <si>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</si>
  <si>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</si>
  <si>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</si>
  <si>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</si>
  <si>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</si>
  <si>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</si>
  <si>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</si>
  <si>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</si>
  <si>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</si>
  <si>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</si>
  <si>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</si>
  <si>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</si>
  <si>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</si>
  <si>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</si>
  <si>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</si>
  <si>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</si>
  <si>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</si>
  <si>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</si>
  <si>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</si>
  <si>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</si>
  <si>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</si>
  <si>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</si>
  <si>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</si>
  <si>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</si>
  <si>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</si>
  <si>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</si>
  <si>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</si>
  <si>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</si>
  <si>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</si>
  <si>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</si>
  <si>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</si>
  <si>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</si>
  <si>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</si>
  <si>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</si>
  <si>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</si>
  <si>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</si>
  <si>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</si>
  <si>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</si>
  <si>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</si>
  <si>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</si>
  <si>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</si>
  <si>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</si>
  <si>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</si>
  <si>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</si>
  <si>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</si>
  <si>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</si>
  <si>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</si>
  <si>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</si>
  <si>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</si>
  <si>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</si>
  <si>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</si>
  <si>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</si>
  <si>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</si>
  <si>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</si>
  <si>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</si>
  <si>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</si>
  <si>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</si>
  <si>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</si>
  <si>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</si>
  <si>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</si>
  <si>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</si>
  <si>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</si>
  <si>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</si>
  <si>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</si>
  <si>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</si>
  <si>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</si>
  <si>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</si>
  <si>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</si>
  <si>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</si>
  <si>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</si>
  <si>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</si>
  <si>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</si>
  <si>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</si>
  <si>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</si>
  <si>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</si>
  <si>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</si>
  <si>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</si>
  <si>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</si>
  <si>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</si>
  <si>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</si>
  <si>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</si>
  <si>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</si>
  <si>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</si>
  <si>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</si>
  <si>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</si>
  <si>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</si>
  <si>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</si>
  <si>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</si>
  <si>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</si>
  <si>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</si>
  <si>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</si>
  <si>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</si>
  <si>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</si>
  <si>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</si>
  <si>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</si>
  <si>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</si>
  <si>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</si>
  <si>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</si>
  <si>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</si>
  <si>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</si>
  <si>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</si>
  <si>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</si>
  <si>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</si>
  <si>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</si>
  <si>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</si>
  <si>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</si>
  <si>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</si>
  <si>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</si>
  <si>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</si>
  <si>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</si>
  <si>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</si>
  <si>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</si>
  <si>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</si>
  <si>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</si>
  <si>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</si>
  <si>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</si>
  <si>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</si>
  <si>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</si>
  <si>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</si>
  <si>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</si>
  <si>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</si>
  <si>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</si>
  <si>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</si>
  <si>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</si>
  <si>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</si>
  <si>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</si>
  <si>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</si>
  <si>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</si>
  <si>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</si>
  <si>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</si>
  <si>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</si>
  <si>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</si>
  <si>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</si>
  <si>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</si>
  <si>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</si>
  <si>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</si>
  <si>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</si>
  <si>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</si>
  <si>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</si>
  <si>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</si>
  <si>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</si>
  <si>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</si>
  <si>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</si>
  <si>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</si>
  <si>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</si>
  <si>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</si>
  <si>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</si>
  <si>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</si>
  <si>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</si>
  <si>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</si>
  <si>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</si>
  <si>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</si>
  <si>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</si>
  <si>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</si>
  <si>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</si>
  <si>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</si>
  <si>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</si>
  <si>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</si>
  <si>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</si>
  <si>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</si>
  <si>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</si>
  <si>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</si>
  <si>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</si>
  <si>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</si>
  <si>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</si>
  <si>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</si>
  <si>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</si>
  <si>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</si>
  <si>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</si>
  <si>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</si>
  <si>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</si>
  <si>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</si>
  <si>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</si>
  <si>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</si>
  <si>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</si>
  <si>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</si>
  <si>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</si>
  <si>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</si>
  <si>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</si>
  <si>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</si>
  <si>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</si>
  <si>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</si>
  <si>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</si>
  <si>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</si>
  <si>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</si>
  <si>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</si>
  <si>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</si>
  <si>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</si>
  <si>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</si>
  <si>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</si>
  <si>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</si>
  <si>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</si>
  <si>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</si>
  <si>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</si>
  <si>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</si>
  <si>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</si>
  <si>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</si>
  <si>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</si>
  <si>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</si>
  <si>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</si>
  <si>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</si>
  <si>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</si>
  <si>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</si>
  <si>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</si>
  <si>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</si>
  <si>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</si>
  <si>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</si>
  <si>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</si>
  <si>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</si>
  <si>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</si>
  <si>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</si>
  <si>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</si>
  <si>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</si>
  <si>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</si>
  <si>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</si>
  <si>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</si>
  <si>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</si>
  <si>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</si>
  <si>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</si>
  <si>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</si>
  <si>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</si>
  <si>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</si>
  <si>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</si>
  <si>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</si>
  <si>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</si>
  <si>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</si>
  <si>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</si>
  <si>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</si>
  <si>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</si>
  <si>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</si>
  <si>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</si>
  <si>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</si>
  <si>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</si>
  <si>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</si>
  <si>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</si>
  <si>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</si>
  <si>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</si>
  <si>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</si>
  <si>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</si>
  <si>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</si>
  <si>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</si>
  <si>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</si>
  <si>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</si>
  <si>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</si>
  <si>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</si>
  <si>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</si>
  <si>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</si>
  <si>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</si>
  <si>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</si>
  <si>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</si>
  <si>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</si>
  <si>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</si>
  <si>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</si>
  <si>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</si>
  <si>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</si>
  <si>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</si>
  <si>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</si>
  <si>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</si>
  <si>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</si>
  <si>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</si>
  <si>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</si>
  <si>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</si>
  <si>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</si>
  <si>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</si>
  <si>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</si>
  <si>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</si>
  <si>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</si>
  <si>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</si>
  <si>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</si>
  <si>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</si>
  <si>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</si>
  <si>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</si>
  <si>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</si>
  <si>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</si>
  <si>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</si>
  <si>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</si>
  <si>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</si>
  <si>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</si>
  <si>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</si>
  <si>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</si>
  <si>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</si>
  <si>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</si>
  <si>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</si>
  <si>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</si>
  <si>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</si>
  <si>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</si>
  <si>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</si>
  <si>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</si>
  <si>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</si>
  <si>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</si>
  <si>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</si>
  <si>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</si>
  <si>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</si>
  <si>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</si>
  <si>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</si>
  <si>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</si>
  <si>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</si>
  <si>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</si>
  <si>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</si>
  <si>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</si>
  <si>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</si>
  <si>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</si>
  <si>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</si>
  <si>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</si>
  <si>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</si>
  <si>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</si>
  <si>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</si>
  <si>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</si>
  <si>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</si>
  <si>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</si>
  <si>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</si>
  <si>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</si>
  <si>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</si>
  <si>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</si>
  <si>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</si>
  <si>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</si>
  <si>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</si>
  <si>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</si>
  <si>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</si>
  <si>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</si>
  <si>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</si>
  <si>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</si>
  <si>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</si>
  <si>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</si>
  <si>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</si>
  <si>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</si>
  <si>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</si>
  <si>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</si>
  <si>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</si>
  <si>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</si>
  <si>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</si>
  <si>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</si>
  <si>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</si>
  <si>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</si>
  <si>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</si>
  <si>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</si>
  <si>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</si>
  <si>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</si>
  <si>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</si>
  <si>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</si>
  <si>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</si>
  <si>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</si>
  <si>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</si>
  <si>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</si>
  <si>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</si>
  <si>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</si>
  <si>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</si>
  <si>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</si>
  <si>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</si>
  <si>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</si>
  <si>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</si>
  <si>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</si>
  <si>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</si>
  <si>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</si>
  <si>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</si>
  <si>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</si>
  <si>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</si>
  <si>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</si>
  <si>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</si>
  <si>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</si>
  <si>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</si>
  <si>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</si>
  <si>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</si>
  <si>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</si>
  <si>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</si>
  <si>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</si>
  <si>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</si>
  <si>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</si>
  <si>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</si>
  <si>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</si>
  <si>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</si>
  <si>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</si>
  <si>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</si>
  <si>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</si>
  <si>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</si>
  <si>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</si>
  <si>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</si>
  <si>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</si>
  <si>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</si>
  <si>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</si>
  <si>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</si>
  <si>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</si>
  <si>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</si>
  <si>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</si>
  <si>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</si>
  <si>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</si>
  <si>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</si>
  <si>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</si>
  <si>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</si>
  <si>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</si>
  <si>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</si>
  <si>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</si>
  <si>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</si>
  <si>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</si>
  <si>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</si>
  <si>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</si>
  <si>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</si>
  <si>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</si>
  <si>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</si>
  <si>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</si>
  <si>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</si>
  <si>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</si>
  <si>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</si>
  <si>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</si>
  <si>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</si>
  <si>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</si>
  <si>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</si>
  <si>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</si>
  <si>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</si>
  <si>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</si>
  <si>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</si>
  <si>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</si>
  <si>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</si>
  <si>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</si>
  <si>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</si>
  <si>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</si>
  <si>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</si>
  <si>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</si>
  <si>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</si>
  <si>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</si>
  <si>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</si>
  <si>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</si>
  <si>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</si>
  <si>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</si>
  <si>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</si>
  <si>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</si>
  <si>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</si>
  <si>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</si>
  <si>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</si>
  <si>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</si>
  <si>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</si>
  <si>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</si>
  <si>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</si>
  <si>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</si>
  <si>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</si>
  <si>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</si>
  <si>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</si>
  <si>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</si>
  <si>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</si>
  <si>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</si>
  <si>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</si>
  <si>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</si>
  <si>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</si>
  <si>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</si>
  <si>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</si>
  <si>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</si>
  <si>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</si>
  <si>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</si>
  <si>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</si>
  <si>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</si>
  <si>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</si>
  <si>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</si>
  <si>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</si>
  <si>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</si>
  <si>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</si>
  <si>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</si>
  <si>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</si>
  <si>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</si>
  <si>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</si>
  <si>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</si>
  <si>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</si>
  <si>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</si>
  <si>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</si>
  <si>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</si>
  <si>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</si>
  <si>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</si>
  <si>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</si>
  <si>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</si>
  <si>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</si>
  <si>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</si>
  <si>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</si>
  <si>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</si>
  <si>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</si>
  <si>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</si>
  <si>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</si>
  <si>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</si>
  <si>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</si>
  <si>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</si>
  <si>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</si>
  <si>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</si>
  <si>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</si>
  <si>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</si>
  <si>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</si>
  <si>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</si>
  <si>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</si>
  <si>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</si>
  <si>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</si>
  <si>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</si>
  <si>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</si>
  <si>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</si>
  <si>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</si>
  <si>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</si>
  <si>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</si>
  <si>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</si>
  <si>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</si>
  <si>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</si>
  <si>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</si>
  <si>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</si>
  <si>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</si>
  <si>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</si>
  <si>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</si>
  <si>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</si>
  <si>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</si>
  <si>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</si>
  <si>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</si>
  <si>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</si>
  <si>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</si>
  <si>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</si>
  <si>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</si>
  <si>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</si>
  <si>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</si>
  <si>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</si>
  <si>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</si>
  <si>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</si>
  <si>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</si>
  <si>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</si>
  <si>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</si>
  <si>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</si>
  <si>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</si>
  <si>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</si>
  <si>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</si>
  <si>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</si>
  <si>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</si>
  <si>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</si>
  <si>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</si>
  <si>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</si>
  <si>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</si>
  <si>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</si>
  <si>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</si>
  <si>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</si>
  <si>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</si>
  <si>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</si>
  <si>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</si>
  <si>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</si>
  <si>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</si>
  <si>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</si>
  <si>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</si>
  <si>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</si>
  <si>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</si>
  <si>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</si>
  <si>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</si>
  <si>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</si>
  <si>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</si>
  <si>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</si>
  <si>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</si>
  <si>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</si>
  <si>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</si>
  <si>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</si>
  <si>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</si>
  <si>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</si>
  <si>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</si>
  <si>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</si>
  <si>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</si>
  <si>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</si>
  <si>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</si>
  <si>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</si>
  <si>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</si>
  <si>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</si>
  <si>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</si>
  <si>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</si>
  <si>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</si>
  <si>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</si>
  <si>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</si>
  <si>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</si>
  <si>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</si>
  <si>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</si>
  <si>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</si>
  <si>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</si>
  <si>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</si>
  <si>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</si>
  <si>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</si>
  <si>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</si>
  <si>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</si>
  <si>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</si>
  <si>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</si>
  <si>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</si>
  <si>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</si>
  <si>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</si>
  <si>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</si>
  <si>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</si>
  <si>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</si>
  <si>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</si>
  <si>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</si>
  <si>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</si>
  <si>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</si>
  <si>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</si>
  <si>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</si>
  <si>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</si>
  <si>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</si>
  <si>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</si>
  <si>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</si>
  <si>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</si>
  <si>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</si>
  <si>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</si>
  <si>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</si>
  <si>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</si>
  <si>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</si>
  <si>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</si>
  <si>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</si>
  <si>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</si>
  <si>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</si>
  <si>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</si>
  <si>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</si>
  <si>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</si>
  <si>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</si>
  <si>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</si>
  <si>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</si>
  <si>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</si>
  <si>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</si>
  <si>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</si>
  <si>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</si>
  <si>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</si>
  <si>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</si>
  <si>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</si>
  <si>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</si>
  <si>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</si>
  <si>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</si>
  <si>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</si>
  <si>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</si>
  <si>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</si>
  <si>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</si>
  <si>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</si>
  <si>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</si>
  <si>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</si>
  <si>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</si>
  <si>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</si>
  <si>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</si>
  <si>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</si>
  <si>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</si>
  <si>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</si>
  <si>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</si>
  <si>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</si>
  <si>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</si>
  <si>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</si>
  <si>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</si>
  <si>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</si>
  <si>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</si>
  <si>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</si>
  <si>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</si>
  <si>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</si>
  <si>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</si>
  <si>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</si>
  <si>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</si>
  <si>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</si>
  <si>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</si>
  <si>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</si>
  <si>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</si>
  <si>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</si>
  <si>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</si>
  <si>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</si>
  <si>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</si>
  <si>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</si>
  <si>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</si>
  <si>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</si>
  <si>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</si>
  <si>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</si>
  <si>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</si>
  <si>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</si>
  <si>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</si>
  <si>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</si>
  <si>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</si>
  <si>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</si>
  <si>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</si>
  <si>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</si>
  <si>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</si>
  <si>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</si>
  <si>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</si>
  <si>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</si>
  <si>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</si>
  <si>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</si>
  <si>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</si>
  <si>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</si>
  <si>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</si>
  <si>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</si>
  <si>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</si>
  <si>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</si>
  <si>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</si>
  <si>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</si>
  <si>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</si>
  <si>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</si>
  <si>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</si>
  <si>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</si>
  <si>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</si>
  <si>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</si>
  <si>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</si>
  <si>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</si>
  <si>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</si>
  <si>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</si>
  <si>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</si>
  <si>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</si>
  <si>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</si>
  <si>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</si>
  <si>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</si>
  <si>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</si>
  <si>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</si>
  <si>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</si>
  <si>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</si>
  <si>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</si>
  <si>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</si>
  <si>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</si>
  <si>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</si>
  <si>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</si>
  <si>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</si>
  <si>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</si>
  <si>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</si>
  <si>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</si>
  <si>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</si>
  <si>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</si>
  <si>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</si>
  <si>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</si>
  <si>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</si>
  <si>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</si>
  <si>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</si>
  <si>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</si>
  <si>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</si>
  <si>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</si>
  <si>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</si>
  <si>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</si>
  <si>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</si>
  <si>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</si>
  <si>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</si>
  <si>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</si>
  <si>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</si>
  <si>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</si>
  <si>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</si>
  <si>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</si>
  <si>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</si>
  <si>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</si>
  <si>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</si>
  <si>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</si>
  <si>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</si>
  <si>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</si>
  <si>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</si>
  <si>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</si>
  <si>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</si>
  <si>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</si>
  <si>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</si>
  <si>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</si>
  <si>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</si>
  <si>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</si>
  <si>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</si>
  <si>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</si>
  <si>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</si>
  <si>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</si>
  <si>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</si>
  <si>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</si>
  <si>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</si>
  <si>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</si>
  <si>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</si>
  <si>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</si>
  <si>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</si>
  <si>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</si>
  <si>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</si>
  <si>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</si>
  <si>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</si>
  <si>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</si>
  <si>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</si>
  <si>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</si>
  <si>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</si>
  <si>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</si>
  <si>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</si>
  <si>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</si>
  <si>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</si>
  <si>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</si>
  <si>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</si>
  <si>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</si>
  <si>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</si>
  <si>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</si>
  <si>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</si>
  <si>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</si>
  <si>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</si>
  <si>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</si>
  <si>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</si>
  <si>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</si>
  <si>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</si>
  <si>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</si>
  <si>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</si>
  <si>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</si>
  <si>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</si>
  <si>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</si>
  <si>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</si>
  <si>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</si>
  <si>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</si>
  <si>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</si>
  <si>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</si>
  <si>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</si>
  <si>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</si>
  <si>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</si>
  <si>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</si>
  <si>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</si>
  <si>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</si>
  <si>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</si>
  <si>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</si>
  <si>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</si>
  <si>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</si>
  <si>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</si>
  <si>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</si>
  <si>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</si>
  <si>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</si>
  <si>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</si>
  <si>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</si>
  <si>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</si>
  <si>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</si>
  <si>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</si>
  <si>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</si>
  <si>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</si>
  <si>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</si>
  <si>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</si>
  <si>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</si>
  <si>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</si>
  <si>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</si>
  <si>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</si>
  <si>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</si>
  <si>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</si>
  <si>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</si>
  <si>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</si>
  <si>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</si>
  <si>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</si>
  <si>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</si>
  <si>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</si>
  <si>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</si>
  <si>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</si>
  <si>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</si>
  <si>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</si>
  <si>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</si>
  <si>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</si>
  <si>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</si>
  <si>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</si>
  <si>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</si>
  <si>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</si>
  <si>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</si>
  <si>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</si>
  <si>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</si>
  <si>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</si>
  <si>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</si>
  <si>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</si>
  <si>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</si>
  <si>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</si>
  <si>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</si>
  <si>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</si>
  <si>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</si>
  <si>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</si>
  <si>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</si>
  <si>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</si>
  <si>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</si>
  <si>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</si>
  <si>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</si>
  <si>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</si>
  <si>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</si>
  <si>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</si>
  <si>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</si>
  <si>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</si>
  <si>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</si>
  <si>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</si>
  <si>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</si>
  <si>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</si>
  <si>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</si>
  <si>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</si>
  <si>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</si>
  <si>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</si>
  <si>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</si>
  <si>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</si>
  <si>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</si>
  <si>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</si>
  <si>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</si>
  <si>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</si>
  <si>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</si>
  <si>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</si>
  <si>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</si>
  <si>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</si>
  <si>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</si>
  <si>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</si>
  <si>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</si>
  <si>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</si>
  <si>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</si>
  <si>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</si>
  <si>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</si>
  <si>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</si>
  <si>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</si>
  <si>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</si>
  <si>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</si>
  <si>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</si>
  <si>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</si>
  <si>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</si>
  <si>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</si>
  <si>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</si>
  <si>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</si>
  <si>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</si>
  <si>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</si>
  <si>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</si>
  <si>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</si>
  <si>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</si>
  <si>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</si>
  <si>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</si>
  <si>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</si>
  <si>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</si>
  <si>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</si>
  <si>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</si>
  <si>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</si>
  <si>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</si>
  <si>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</si>
  <si>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</si>
  <si>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</si>
  <si>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</si>
  <si>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</si>
  <si>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</si>
  <si>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</si>
  <si>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</si>
  <si>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</si>
  <si>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</si>
  <si>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</si>
  <si>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</si>
  <si>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</si>
  <si>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</si>
  <si>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</si>
  <si>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</si>
  <si>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</si>
  <si>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</si>
  <si>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</si>
  <si>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</si>
  <si>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</si>
  <si>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</si>
  <si>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</si>
  <si>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</si>
  <si>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</si>
  <si>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</si>
  <si>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</si>
  <si>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</si>
  <si>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</si>
  <si>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</si>
  <si>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</si>
  <si>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</si>
  <si>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</si>
  <si>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</si>
  <si>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</si>
  <si>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</si>
  <si>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</si>
  <si>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</si>
  <si>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</si>
  <si>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</si>
  <si>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</si>
  <si>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</si>
  <si>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</si>
  <si>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</si>
  <si>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</si>
  <si>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</si>
  <si>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</si>
  <si>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</si>
  <si>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</si>
  <si>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</si>
  <si>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</si>
  <si>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</si>
  <si>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</si>
  <si>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</si>
  <si>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</si>
  <si>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</si>
  <si>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</si>
  <si>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</si>
  <si>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</si>
  <si>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</si>
  <si>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</si>
  <si>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</si>
  <si>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</si>
  <si>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</si>
  <si>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</si>
  <si>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</si>
  <si>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</si>
  <si>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</si>
  <si>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</si>
  <si>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</si>
  <si>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</si>
  <si>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</si>
  <si>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</si>
  <si>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</si>
  <si>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</si>
  <si>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</si>
  <si>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</si>
  <si>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</si>
  <si>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</si>
  <si>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</si>
  <si>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</si>
  <si>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</si>
  <si>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</si>
  <si>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</si>
  <si>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</si>
  <si>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</si>
  <si>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</si>
  <si>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</si>
  <si>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</si>
  <si>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</si>
  <si>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</si>
  <si>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</si>
  <si>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</si>
  <si>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</si>
  <si>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</si>
  <si>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</si>
  <si>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</si>
  <si>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</si>
  <si>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</si>
  <si>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</si>
  <si>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</si>
  <si>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</si>
  <si>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</si>
  <si>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</si>
  <si>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</si>
  <si>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</si>
  <si>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</si>
  <si>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</si>
  <si>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</si>
  <si>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</si>
  <si>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</si>
  <si>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</si>
  <si>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</si>
  <si>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</si>
  <si>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</si>
  <si>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</si>
  <si>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</si>
  <si>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</si>
  <si>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</si>
  <si>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</si>
  <si>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</si>
  <si>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</si>
  <si>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</si>
  <si>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</si>
  <si>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</si>
  <si>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</si>
  <si>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</si>
  <si>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</si>
  <si>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</si>
  <si>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</si>
  <si>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</si>
  <si>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</si>
  <si>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</si>
  <si>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</si>
  <si>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</si>
  <si>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</si>
  <si>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</si>
  <si>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</si>
  <si>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</si>
  <si>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</si>
  <si>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</si>
  <si>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</si>
  <si>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</si>
  <si>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</si>
  <si>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</si>
  <si>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</si>
  <si>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</si>
  <si>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</si>
  <si>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</si>
  <si>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</si>
  <si>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</si>
  <si>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</si>
  <si>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</si>
  <si>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</si>
  <si>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</si>
  <si>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</si>
  <si>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</si>
  <si>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</si>
  <si>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</si>
  <si>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</si>
  <si>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</si>
  <si>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</si>
  <si>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</si>
  <si>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</si>
  <si>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</si>
  <si>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</si>
  <si>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</si>
  <si>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</si>
  <si>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</si>
  <si>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</si>
  <si>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</si>
  <si>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</si>
  <si>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</si>
  <si>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</si>
  <si>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</si>
  <si>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</si>
  <si>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</si>
  <si>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</si>
  <si>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</si>
  <si>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</si>
  <si>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</si>
  <si>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</si>
  <si>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</si>
  <si>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</si>
  <si>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</si>
  <si>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</si>
  <si>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</si>
  <si>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</si>
  <si>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</si>
  <si>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</si>
  <si>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</si>
  <si>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</si>
  <si>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</si>
  <si>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</si>
  <si>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</si>
  <si>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</si>
  <si>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</si>
  <si>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</si>
  <si>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</si>
  <si>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</si>
  <si>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</si>
  <si>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</si>
  <si>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</si>
  <si>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</si>
  <si>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</si>
  <si>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</si>
  <si>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</si>
  <si>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</si>
  <si>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</si>
  <si>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</si>
  <si>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</si>
  <si>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</si>
  <si>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</si>
  <si>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</si>
  <si>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</si>
  <si>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</si>
  <si>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</si>
  <si>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</si>
  <si>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</si>
  <si>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</si>
  <si>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</si>
  <si>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</si>
  <si>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</si>
  <si>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</si>
  <si>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</si>
  <si>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</si>
  <si>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</si>
  <si>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</si>
  <si>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</si>
  <si>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</si>
  <si>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</si>
  <si>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</si>
  <si>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</si>
  <si>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</si>
  <si>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</si>
  <si>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</si>
  <si>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</si>
  <si>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</si>
  <si>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</si>
  <si>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</si>
  <si>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</si>
  <si>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</si>
  <si>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</si>
  <si>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</si>
  <si>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</si>
  <si>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</si>
  <si>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</si>
  <si>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</si>
  <si>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</si>
  <si>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</si>
  <si>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</si>
  <si>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</si>
  <si>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</si>
  <si>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</si>
  <si>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</si>
  <si>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</si>
  <si>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</si>
  <si>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</si>
  <si>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</si>
  <si>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</si>
  <si>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</si>
  <si>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</si>
  <si>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</si>
  <si>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</si>
  <si>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</si>
  <si>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</si>
  <si>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</si>
  <si>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</si>
  <si>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</si>
  <si>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</si>
  <si>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</si>
  <si>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</si>
  <si>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</si>
  <si>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</si>
  <si>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</si>
  <si>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</si>
  <si>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</si>
  <si>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</si>
  <si>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</si>
  <si>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</si>
  <si>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</si>
  <si>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</si>
  <si>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</si>
  <si>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</si>
  <si>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</si>
  <si>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</si>
  <si>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</si>
  <si>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</si>
  <si>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</si>
  <si>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</si>
  <si>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</si>
  <si>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</si>
  <si>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</si>
  <si>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</si>
  <si>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</si>
  <si>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</si>
  <si>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</si>
  <si>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</si>
  <si>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</si>
  <si>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</si>
  <si>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</si>
  <si>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</si>
  <si>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</si>
  <si>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</si>
  <si>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</si>
  <si>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</si>
  <si>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</si>
  <si>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</si>
  <si>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</si>
  <si>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</si>
  <si>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</si>
  <si>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</si>
  <si>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</si>
  <si>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</si>
  <si>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</si>
  <si>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</si>
  <si>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</si>
  <si>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</si>
  <si>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</si>
  <si>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</si>
  <si>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</si>
  <si>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</si>
  <si>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</si>
  <si>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</si>
  <si>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</si>
  <si>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</si>
  <si>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</si>
  <si>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</si>
  <si>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</si>
  <si>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</si>
  <si>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</si>
  <si>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</si>
  <si>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</si>
  <si>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</si>
  <si>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</si>
  <si>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</si>
  <si>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</si>
  <si>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</si>
  <si>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</si>
  <si>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</si>
  <si>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</si>
  <si>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</si>
  <si>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</si>
  <si>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</si>
  <si>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</si>
  <si>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</si>
  <si>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</si>
  <si>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</si>
  <si>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</si>
  <si>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</si>
  <si>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</si>
  <si>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</si>
  <si>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</si>
  <si>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</si>
  <si>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</si>
  <si>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</si>
  <si>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</si>
  <si>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</si>
  <si>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</si>
  <si>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</si>
  <si>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</si>
  <si>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</si>
  <si>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</si>
  <si>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</si>
  <si>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</si>
  <si>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</si>
  <si>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</si>
  <si>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</si>
  <si>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</si>
  <si>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</si>
  <si>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</si>
  <si>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</si>
  <si>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</si>
  <si>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</si>
  <si>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</si>
  <si>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</si>
  <si>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</si>
  <si>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</si>
  <si>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</si>
  <si>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</si>
  <si>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</si>
  <si>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</si>
  <si>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</si>
  <si>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</si>
  <si>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</si>
  <si>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</si>
  <si>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</si>
  <si>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</si>
  <si>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</si>
  <si>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</si>
  <si>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</si>
  <si>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</si>
  <si>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</si>
  <si>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</si>
  <si>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</si>
  <si>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</si>
  <si>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</si>
  <si>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</si>
  <si>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</si>
  <si>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</si>
  <si>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</si>
  <si>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</si>
  <si>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</si>
  <si>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</si>
  <si>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</si>
  <si>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</si>
  <si>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</si>
  <si>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</si>
  <si>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</si>
  <si>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</si>
  <si>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</si>
  <si>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</si>
  <si>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</si>
  <si>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</si>
  <si>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</si>
  <si>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</si>
  <si>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</si>
  <si>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</si>
  <si>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</si>
  <si>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</si>
  <si>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</si>
  <si>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</si>
  <si>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</si>
  <si>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</si>
  <si>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</si>
  <si>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</si>
  <si>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</si>
  <si>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</si>
  <si>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</si>
  <si>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</si>
  <si>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</si>
  <si>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</si>
  <si>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</si>
  <si>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</si>
  <si>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</si>
  <si>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</si>
  <si>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</si>
  <si>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</si>
  <si>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</si>
  <si>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</si>
  <si>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</si>
  <si>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</si>
  <si>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</si>
  <si>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</si>
  <si>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</si>
  <si>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</si>
  <si>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</si>
  <si>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</si>
  <si>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</si>
  <si>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</si>
  <si>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</si>
  <si>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</si>
  <si>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</si>
  <si>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</si>
  <si>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</si>
  <si>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</si>
  <si>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</si>
  <si>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</si>
  <si>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</si>
  <si>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</si>
  <si>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</si>
  <si>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</si>
  <si>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</si>
  <si>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</si>
  <si>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</si>
  <si>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</si>
  <si>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</si>
  <si>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</si>
  <si>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</si>
  <si>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</si>
  <si>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</si>
  <si>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</si>
  <si>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</si>
  <si>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</si>
  <si>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</si>
  <si>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</si>
  <si>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</si>
  <si>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</si>
  <si>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</si>
  <si>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</si>
  <si>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</si>
  <si>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</si>
  <si>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</si>
  <si>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</si>
  <si>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</si>
  <si>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</si>
  <si>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</si>
  <si>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</si>
  <si>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</si>
  <si>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</si>
  <si>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</si>
  <si>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</si>
  <si>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</si>
  <si>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</si>
  <si>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</si>
  <si>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</si>
  <si>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</si>
  <si>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</si>
  <si>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</si>
  <si>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</si>
  <si>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</si>
  <si>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</si>
  <si>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</si>
  <si>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</si>
  <si>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</si>
  <si>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</si>
  <si>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</si>
  <si>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</si>
  <si>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</si>
  <si>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</si>
  <si>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</si>
  <si>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</si>
  <si>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</si>
  <si>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</si>
  <si>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</si>
  <si>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</si>
  <si>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</si>
  <si>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</si>
  <si>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</si>
  <si>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</si>
  <si>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</si>
  <si>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</si>
  <si>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</si>
  <si>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</si>
  <si>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</si>
  <si>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</si>
  <si>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</si>
  <si>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</si>
  <si>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</si>
  <si>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</si>
  <si>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</si>
  <si>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</si>
  <si>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</si>
  <si>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</si>
  <si>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</si>
  <si>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</si>
  <si>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</si>
  <si>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</si>
  <si>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</si>
  <si>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</si>
  <si>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</si>
  <si>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</si>
  <si>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</si>
  <si>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</si>
  <si>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</si>
  <si>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</si>
  <si>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</si>
  <si>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</si>
  <si>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</si>
  <si>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</si>
  <si>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</si>
  <si>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</si>
  <si>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</si>
  <si>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</si>
  <si>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</si>
  <si>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</si>
  <si>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</si>
  <si>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</si>
  <si>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</si>
  <si>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</si>
  <si>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</si>
  <si>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</si>
  <si>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</si>
  <si>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</si>
  <si>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</si>
  <si>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</si>
  <si>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</si>
  <si>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</si>
  <si>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</si>
  <si>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</si>
  <si>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</si>
  <si>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</si>
  <si>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</si>
  <si>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</si>
  <si>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</si>
  <si>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</si>
  <si>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</si>
  <si>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</si>
  <si>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</si>
  <si>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</si>
  <si>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</si>
  <si>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</si>
  <si>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</si>
  <si>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</si>
  <si>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</si>
  <si>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</si>
  <si>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</si>
  <si>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</si>
  <si>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</si>
  <si>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</si>
  <si>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</si>
  <si>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</si>
  <si>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</si>
  <si>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</si>
  <si>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</si>
  <si>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</si>
  <si>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</si>
  <si>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</si>
  <si>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</si>
  <si>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</si>
  <si>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</si>
  <si>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</si>
  <si>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</si>
  <si>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</si>
  <si>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</si>
  <si>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</si>
  <si>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</si>
  <si>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</si>
  <si>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</si>
  <si>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</si>
  <si>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</si>
  <si>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</si>
  <si>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</si>
  <si>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</si>
  <si>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</si>
  <si>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</si>
  <si>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</si>
  <si>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</si>
  <si>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</si>
  <si>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</si>
  <si>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</si>
  <si>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</si>
  <si>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</si>
  <si>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</si>
  <si>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</si>
  <si>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</si>
  <si>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</si>
  <si>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</si>
  <si>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</si>
  <si>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</si>
  <si>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</si>
  <si>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</si>
  <si>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</si>
  <si>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</si>
  <si>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</si>
  <si>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</si>
  <si>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</si>
  <si>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</si>
  <si>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</si>
  <si>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</si>
  <si>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</si>
  <si>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</si>
  <si>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</si>
  <si>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</si>
  <si>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</si>
  <si>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</si>
  <si>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</si>
  <si>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</si>
  <si>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</si>
  <si>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</si>
  <si>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</si>
  <si>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</si>
  <si>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</si>
  <si>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</si>
  <si>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</si>
  <si>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</si>
  <si>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</si>
  <si>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</si>
  <si>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</si>
  <si>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</si>
  <si>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</si>
  <si>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</si>
  <si>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</si>
  <si>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</si>
  <si>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</si>
  <si>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</si>
  <si>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</si>
  <si>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</si>
  <si>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</si>
  <si>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</si>
  <si>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</si>
  <si>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</si>
  <si>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</si>
  <si>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</si>
  <si>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</si>
  <si>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</si>
  <si>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</si>
  <si>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</si>
  <si>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</si>
  <si>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</si>
  <si>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</si>
  <si>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</si>
  <si>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</si>
  <si>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</si>
  <si>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</si>
  <si>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</si>
  <si>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</si>
  <si>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</si>
  <si>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</si>
  <si>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</si>
  <si>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</si>
  <si>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</si>
  <si>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</si>
  <si>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</si>
  <si>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</si>
  <si>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</si>
  <si>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</si>
  <si>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</si>
  <si>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</si>
  <si>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</si>
  <si>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</si>
  <si>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</si>
  <si>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</si>
  <si>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</si>
  <si>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</si>
  <si>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</si>
  <si>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</si>
  <si>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</si>
  <si>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</si>
  <si>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</si>
  <si>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</si>
  <si>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</si>
  <si>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</si>
  <si>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</si>
  <si>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</si>
  <si>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</si>
  <si>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</si>
  <si>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</si>
  <si>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</si>
  <si>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</si>
  <si>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</si>
  <si>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</si>
  <si>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</si>
  <si>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</si>
  <si>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</si>
  <si>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</si>
  <si>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</si>
  <si>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</si>
  <si>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</si>
  <si>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</si>
  <si>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</si>
  <si>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</si>
  <si>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</si>
  <si>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</si>
  <si>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</si>
  <si>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</si>
  <si>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</si>
  <si>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</si>
  <si>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</si>
  <si>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</si>
  <si>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</si>
  <si>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</si>
  <si>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</si>
  <si>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</si>
  <si>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</si>
  <si>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</si>
  <si>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</si>
  <si>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</si>
  <si>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</si>
  <si>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</si>
  <si>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</si>
  <si>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</si>
  <si>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</si>
  <si>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</si>
  <si>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</si>
  <si>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</si>
  <si>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</si>
  <si>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</si>
  <si>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</si>
  <si>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</si>
  <si>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</si>
  <si>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</si>
  <si>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</si>
  <si>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</si>
  <si>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</si>
  <si>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</si>
  <si>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</si>
  <si>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</si>
  <si>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</si>
  <si>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</si>
  <si>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</si>
  <si>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</si>
  <si>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</si>
  <si>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</si>
  <si>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</si>
  <si>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</si>
  <si>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</si>
  <si>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</si>
  <si>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</si>
  <si>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</si>
  <si>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</si>
  <si>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</si>
  <si>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</si>
  <si>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</si>
  <si>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</si>
  <si>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</si>
  <si>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</si>
  <si>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</si>
  <si>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</si>
  <si>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</si>
  <si>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</si>
  <si>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</si>
  <si>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</si>
  <si>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</si>
  <si>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</si>
  <si>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</si>
  <si>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</si>
  <si>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</si>
  <si>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</si>
  <si>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</si>
  <si>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</si>
  <si>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</si>
  <si>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</si>
  <si>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</si>
  <si>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</si>
  <si>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</si>
  <si>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</si>
  <si>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</si>
  <si>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</si>
  <si>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</si>
  <si>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</si>
  <si>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</si>
  <si>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</si>
  <si>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</si>
  <si>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</si>
  <si>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</si>
  <si>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</si>
  <si>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</si>
  <si>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</si>
  <si>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</si>
  <si>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</si>
  <si>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</si>
  <si>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</si>
  <si>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</si>
  <si>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</si>
  <si>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</si>
  <si>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</si>
  <si>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</si>
  <si>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</si>
  <si>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</si>
  <si>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</si>
  <si>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</si>
  <si>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</si>
  <si>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</si>
  <si>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</si>
  <si>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</si>
  <si>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</si>
  <si>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</si>
  <si>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</si>
  <si>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</si>
  <si>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</si>
  <si>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</si>
  <si>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</si>
  <si>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</si>
  <si>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</si>
  <si>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</si>
  <si>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</si>
  <si>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</si>
  <si>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</si>
  <si>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</si>
  <si>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</si>
  <si>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</si>
  <si>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</si>
  <si>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</si>
  <si>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</si>
  <si>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</si>
  <si>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</si>
  <si>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</si>
  <si>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</si>
  <si>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</si>
  <si>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</si>
  <si>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</si>
  <si>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</si>
  <si>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</si>
  <si>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</si>
  <si>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</si>
  <si>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</si>
  <si>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</si>
  <si>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</si>
  <si>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</si>
  <si>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</si>
  <si>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</si>
  <si>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</si>
  <si>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</si>
  <si>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</si>
  <si>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</si>
  <si>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</si>
  <si>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</si>
  <si>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</si>
  <si>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</si>
  <si>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</si>
  <si>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</si>
  <si>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</si>
  <si>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</si>
  <si>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</si>
  <si>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</si>
  <si>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</si>
  <si>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</si>
  <si>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</si>
  <si>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</si>
  <si>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</si>
  <si>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</si>
  <si>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</si>
  <si>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</si>
  <si>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</si>
  <si>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</si>
  <si>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</si>
  <si>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</si>
  <si>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</si>
  <si>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</si>
  <si>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</si>
  <si>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</si>
  <si>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</si>
  <si>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</si>
  <si>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</si>
  <si>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</si>
  <si>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</si>
  <si>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</si>
  <si>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</si>
  <si>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</si>
  <si>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</si>
  <si>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</si>
  <si>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</si>
  <si>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</si>
  <si>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</si>
  <si>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</si>
  <si>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</si>
  <si>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</si>
  <si>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</si>
  <si>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</si>
  <si>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</si>
  <si>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</si>
  <si>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</si>
  <si>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</si>
  <si>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</si>
  <si>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</si>
  <si>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</si>
  <si>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</si>
  <si>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</si>
  <si>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</si>
  <si>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</si>
  <si>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</si>
  <si>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</si>
  <si>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</si>
  <si>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</si>
  <si>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</si>
  <si>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</si>
  <si>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</si>
  <si>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</si>
  <si>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</si>
  <si>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</si>
  <si>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</si>
  <si>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</si>
  <si>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</si>
  <si>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</si>
  <si>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</si>
  <si>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</si>
  <si>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</si>
  <si>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</si>
  <si>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</si>
  <si>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</si>
  <si>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</si>
  <si>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</si>
  <si>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</si>
  <si>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</si>
  <si>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</si>
  <si>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</si>
  <si>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</si>
  <si>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</si>
  <si>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</si>
  <si>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</si>
  <si>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</si>
  <si>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</si>
  <si>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</si>
  <si>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</si>
  <si>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</si>
  <si>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</si>
  <si>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</si>
  <si>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</si>
  <si>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</si>
  <si>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</si>
  <si>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</si>
  <si>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</si>
  <si>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</si>
  <si>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</si>
  <si>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</si>
  <si>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</si>
  <si>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</si>
  <si>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</si>
  <si>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</si>
  <si>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</si>
  <si>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</si>
  <si>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</si>
  <si>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</si>
  <si>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</si>
  <si>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</si>
  <si>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</si>
  <si>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</si>
  <si>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</si>
  <si>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</si>
  <si>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</si>
  <si>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</si>
  <si>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</si>
  <si>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</si>
  <si>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</si>
  <si>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</si>
  <si>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</si>
  <si>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</si>
  <si>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</si>
  <si>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</si>
  <si>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</si>
  <si>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</si>
  <si>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</si>
  <si>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</si>
  <si>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</si>
  <si>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</si>
  <si>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</si>
  <si>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</si>
  <si>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</si>
  <si>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</si>
  <si>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</si>
  <si>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</si>
  <si>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</si>
  <si>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</si>
  <si>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</si>
  <si>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</si>
  <si>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</si>
  <si>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</si>
  <si>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</si>
  <si>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</si>
  <si>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</si>
  <si>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</si>
  <si>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</si>
  <si>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</si>
  <si>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</si>
  <si>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</si>
  <si>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</si>
  <si>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</si>
  <si>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</si>
  <si>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</si>
  <si>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</si>
  <si>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</si>
  <si>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</si>
  <si>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</si>
  <si>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</si>
  <si>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</si>
  <si>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</si>
  <si>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</si>
  <si>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</si>
  <si>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</si>
  <si>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</si>
  <si>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</si>
  <si>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</si>
  <si>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</si>
  <si>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</si>
  <si>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</si>
  <si>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</si>
  <si>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</si>
  <si>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</si>
  <si>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</si>
  <si>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</si>
  <si>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</si>
  <si>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</si>
  <si>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</si>
  <si>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</si>
  <si>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</si>
  <si>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</si>
  <si>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</si>
  <si>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</si>
  <si>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</si>
  <si>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</si>
  <si>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</si>
  <si>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</si>
  <si>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</si>
  <si>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</si>
  <si>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</si>
  <si>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</si>
  <si>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</si>
  <si>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</si>
  <si>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</si>
  <si>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</si>
  <si>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</si>
  <si>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</si>
  <si>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</si>
  <si>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</si>
  <si>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</si>
  <si>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</si>
  <si>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</si>
  <si>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</si>
  <si>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</si>
  <si>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</si>
  <si>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</si>
  <si>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</si>
  <si>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</si>
  <si>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</si>
  <si>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</si>
  <si>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</si>
  <si>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</si>
  <si>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</si>
  <si>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</si>
  <si>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</si>
  <si>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</si>
  <si>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</si>
  <si>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</si>
  <si>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</si>
  <si>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</si>
  <si>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</si>
  <si>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</si>
  <si>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</si>
  <si>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</si>
  <si>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</si>
  <si>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</si>
  <si>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</si>
  <si>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</si>
  <si>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</si>
  <si>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</si>
  <si>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</si>
  <si>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</si>
  <si>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</si>
  <si>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</si>
  <si>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</si>
  <si>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</si>
  <si>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</si>
  <si>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</si>
  <si>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</si>
  <si>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</si>
  <si>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</si>
  <si>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</si>
  <si>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</si>
  <si>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</si>
  <si>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</si>
  <si>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</si>
  <si>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</si>
  <si>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</si>
  <si>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</si>
  <si>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</si>
  <si>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</si>
  <si>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</si>
  <si>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</si>
  <si>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</si>
  <si>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</si>
  <si>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</si>
  <si>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</si>
  <si>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</si>
  <si>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</si>
  <si>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</si>
  <si>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</si>
  <si>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</si>
  <si>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</si>
  <si>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</si>
  <si>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</si>
  <si>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</si>
  <si>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</si>
  <si>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</si>
  <si>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</si>
  <si>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</si>
  <si>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</si>
  <si>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</si>
  <si>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</si>
  <si>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</si>
  <si>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</si>
  <si>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</si>
  <si>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</si>
  <si>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</si>
  <si>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</si>
  <si>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</si>
  <si>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</si>
  <si>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</si>
  <si>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</si>
  <si>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</si>
  <si>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</si>
  <si>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</si>
  <si>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</si>
  <si>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</si>
  <si>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</si>
  <si>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</si>
  <si>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</si>
  <si>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</si>
  <si>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</si>
  <si>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</si>
  <si>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</si>
  <si>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</si>
  <si>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</si>
  <si>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</si>
  <si>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</si>
  <si>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</si>
  <si>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</si>
  <si>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</si>
  <si>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</si>
  <si>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</si>
  <si>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</si>
  <si>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</si>
  <si>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</si>
  <si>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</si>
  <si>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</si>
  <si>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</si>
  <si>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</si>
  <si>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</si>
  <si>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</si>
  <si>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</si>
  <si>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</si>
  <si>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</si>
  <si>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</si>
  <si>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</si>
  <si>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</si>
  <si>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</si>
  <si>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</si>
  <si>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</si>
  <si>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</si>
  <si>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</si>
  <si>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</si>
  <si>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</si>
  <si>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</si>
  <si>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</si>
  <si>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</si>
  <si>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</si>
  <si>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</si>
  <si>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</si>
  <si>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</si>
  <si>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</si>
  <si>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</si>
  <si>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</si>
  <si>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</si>
  <si>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</si>
  <si>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</si>
  <si>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</si>
  <si>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</si>
  <si>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</si>
  <si>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</si>
  <si>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</si>
  <si>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</si>
  <si>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</si>
  <si>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</si>
  <si>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</si>
  <si>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</si>
  <si>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</si>
  <si>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</si>
  <si>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</si>
  <si>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</si>
  <si>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</si>
  <si>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</si>
  <si>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</si>
  <si>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</si>
  <si>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</si>
  <si>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</si>
  <si>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</si>
  <si>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</si>
  <si>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</si>
  <si>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</si>
  <si>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</si>
  <si>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</si>
  <si>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</si>
  <si>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</si>
  <si>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</si>
  <si>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</si>
  <si>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</si>
  <si>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</si>
  <si>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</si>
  <si>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</si>
  <si>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</si>
  <si>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</si>
  <si>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</si>
  <si>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</si>
  <si>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</si>
  <si>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</si>
  <si>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</si>
  <si>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</si>
  <si>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</si>
  <si>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</si>
  <si>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</si>
  <si>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</si>
  <si>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</si>
  <si>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</si>
  <si>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</si>
  <si>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</si>
  <si>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</si>
  <si>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</si>
  <si>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</si>
  <si>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</si>
  <si>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</si>
  <si>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</si>
  <si>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</si>
  <si>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</si>
  <si>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</si>
  <si>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</si>
  <si>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</si>
  <si>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</si>
  <si>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</si>
  <si>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</si>
  <si>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</si>
  <si>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</si>
  <si>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</si>
  <si>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</si>
  <si>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</si>
  <si>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</si>
  <si>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</si>
  <si>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</si>
  <si>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</si>
  <si>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</si>
  <si>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</si>
  <si>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</si>
  <si>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</si>
  <si>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</si>
  <si>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</si>
  <si>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</si>
  <si>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</si>
  <si>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</si>
  <si>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</si>
  <si>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</si>
  <si>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</si>
  <si>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</si>
  <si>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</si>
  <si>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</si>
  <si>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</si>
  <si>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</si>
  <si>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</si>
  <si>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</si>
  <si>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</si>
  <si>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</si>
  <si>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</si>
  <si>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</si>
  <si>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</si>
  <si>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</si>
  <si>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</si>
  <si>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</si>
  <si>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</si>
  <si>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</si>
  <si>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</si>
  <si>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</si>
  <si>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</si>
  <si>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</si>
  <si>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</si>
  <si>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</si>
  <si>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</si>
  <si>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</si>
  <si>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</si>
  <si>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</si>
  <si>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</si>
  <si>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</si>
  <si>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</si>
  <si>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</si>
  <si>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</si>
  <si>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</si>
  <si>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</si>
  <si>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</si>
  <si>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</si>
  <si>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</si>
  <si>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</si>
  <si>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</si>
  <si>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</si>
  <si>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</si>
  <si>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</si>
  <si>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</si>
  <si>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</si>
  <si>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</si>
  <si>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</si>
  <si>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</si>
  <si>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</si>
  <si>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</si>
  <si>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</si>
  <si>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</si>
  <si>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</si>
  <si>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</si>
  <si>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</si>
  <si>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</si>
  <si>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</si>
  <si>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</si>
  <si>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</si>
  <si>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</si>
  <si>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</si>
  <si>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</si>
  <si>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</si>
  <si>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</si>
  <si>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</si>
  <si>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</si>
  <si>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</si>
  <si>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</si>
  <si>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</si>
  <si>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</si>
  <si>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</si>
  <si>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</si>
  <si>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</si>
  <si>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</si>
  <si>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</si>
  <si>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</si>
  <si>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</si>
  <si>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</si>
  <si>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</si>
  <si>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</si>
  <si>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</si>
  <si>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</si>
  <si>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</si>
  <si>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</si>
  <si>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</si>
  <si>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</si>
  <si>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</si>
  <si>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</si>
  <si>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</si>
  <si>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</si>
  <si>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</si>
  <si>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</si>
  <si>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</si>
  <si>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</si>
  <si>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</si>
  <si>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</si>
  <si>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</si>
  <si>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</si>
  <si>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</si>
  <si>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</si>
  <si>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</si>
  <si>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</si>
  <si>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</si>
  <si>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</si>
  <si>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</si>
  <si>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</si>
  <si>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</si>
  <si>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</si>
  <si>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</si>
  <si>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</si>
  <si>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</si>
  <si>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</si>
  <si>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</si>
  <si>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</si>
  <si>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</si>
  <si>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</si>
  <si>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</si>
  <si>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</si>
  <si>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</si>
  <si>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</si>
  <si>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</si>
  <si>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</si>
  <si>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</si>
  <si>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</si>
  <si>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</si>
  <si>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</si>
  <si>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</si>
  <si>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</si>
  <si>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</si>
  <si>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</si>
  <si>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</si>
  <si>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</si>
  <si>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</si>
  <si>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</si>
  <si>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</si>
  <si>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</si>
  <si>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</si>
  <si>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</si>
  <si>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</si>
  <si>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</si>
  <si>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</si>
  <si>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</si>
  <si>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</si>
  <si>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</si>
  <si>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</si>
  <si>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</si>
  <si>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</si>
  <si>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</si>
  <si>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</si>
  <si>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</si>
  <si>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</si>
  <si>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</si>
  <si>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</si>
  <si>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</si>
  <si>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</si>
  <si>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</si>
  <si>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</si>
  <si>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</si>
  <si>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</si>
  <si>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</si>
  <si>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</si>
  <si>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</si>
  <si>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</si>
  <si>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</si>
  <si>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</si>
  <si>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</si>
  <si>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</si>
  <si>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</si>
  <si>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</si>
  <si>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</si>
  <si>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</si>
  <si>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</si>
  <si>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</si>
  <si>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</si>
  <si>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</si>
  <si>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</si>
  <si>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</si>
  <si>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</si>
  <si>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</si>
  <si>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</si>
  <si>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</si>
  <si>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</si>
  <si>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</si>
  <si>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</si>
  <si>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</si>
  <si>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</si>
  <si>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</si>
  <si>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</si>
  <si>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</si>
  <si>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</si>
  <si>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</si>
  <si>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</si>
  <si>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</si>
  <si>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</si>
  <si>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</si>
  <si>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</si>
  <si>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</si>
  <si>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</si>
  <si>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</si>
  <si>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</si>
  <si>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</si>
  <si>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</si>
  <si>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</si>
  <si>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</si>
  <si>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</si>
  <si>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</si>
  <si>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</si>
  <si>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</si>
  <si>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</si>
  <si>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</si>
  <si>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</si>
  <si>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</si>
  <si>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</si>
  <si>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</si>
  <si>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</si>
  <si>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</si>
  <si>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</si>
  <si>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</si>
  <si>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</si>
  <si>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</si>
  <si>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</si>
  <si>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</si>
  <si>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</si>
  <si>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</si>
  <si>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</si>
  <si>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</si>
  <si>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</si>
  <si>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</si>
  <si>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</si>
  <si>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</si>
  <si>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</si>
  <si>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</si>
  <si>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</si>
  <si>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</si>
  <si>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</si>
  <si>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</si>
  <si>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</si>
  <si>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</si>
  <si>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</si>
  <si>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</si>
  <si>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</si>
  <si>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</si>
  <si>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</si>
  <si>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</si>
  <si>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</si>
  <si>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</si>
  <si>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</si>
  <si>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</si>
  <si>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</si>
  <si>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</si>
  <si>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</si>
  <si>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</si>
  <si>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</si>
  <si>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</si>
  <si>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</si>
  <si>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</si>
  <si>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</si>
  <si>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</si>
  <si>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</si>
  <si>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</si>
  <si>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</si>
  <si>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</si>
  <si>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</si>
  <si>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</si>
  <si>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</si>
  <si>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</si>
  <si>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</si>
  <si>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</si>
  <si>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</si>
  <si>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</si>
  <si>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</si>
  <si>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</si>
  <si>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</si>
  <si>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</si>
  <si>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</si>
  <si>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</si>
  <si>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</si>
  <si>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</si>
  <si>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</si>
  <si>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</si>
  <si>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</si>
  <si>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</si>
  <si>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</si>
  <si>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</si>
  <si>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</si>
  <si>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</si>
  <si>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</si>
  <si>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</si>
  <si>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</si>
  <si>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</si>
  <si>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</si>
  <si>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</si>
  <si>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</si>
  <si>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</si>
  <si>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</si>
  <si>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</si>
  <si>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</si>
  <si>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</si>
  <si>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</si>
  <si>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</si>
  <si>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</si>
  <si>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</si>
  <si>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</si>
  <si>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</si>
  <si>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</si>
  <si>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</si>
  <si>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</si>
  <si>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</si>
  <si>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</si>
  <si>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</si>
  <si>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</si>
  <si>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</si>
  <si>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</si>
  <si>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</si>
  <si>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</si>
  <si>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</si>
  <si>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</si>
  <si>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</si>
  <si>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</si>
  <si>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</si>
  <si>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</si>
  <si>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</si>
  <si>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</si>
  <si>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</si>
  <si>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</si>
  <si>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</si>
  <si>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</si>
  <si>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</si>
  <si>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</si>
  <si>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</si>
  <si>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</si>
  <si>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</si>
  <si>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</si>
  <si>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</si>
  <si>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</si>
  <si>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</si>
  <si>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</si>
  <si>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</si>
  <si>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</si>
  <si>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</si>
  <si>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</si>
  <si>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</si>
  <si>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</si>
  <si>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</si>
  <si>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</si>
  <si>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</si>
  <si>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</si>
  <si>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</si>
  <si>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</si>
  <si>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</si>
  <si>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</si>
  <si>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</si>
  <si>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</si>
  <si>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</si>
  <si>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</si>
  <si>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</si>
  <si>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</si>
  <si>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</si>
  <si>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</si>
  <si>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</si>
  <si>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</si>
  <si>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</si>
  <si>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</si>
  <si>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</si>
  <si>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</si>
  <si>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</si>
  <si>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</si>
  <si>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</si>
  <si>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</si>
  <si>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</si>
  <si>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</si>
  <si>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</si>
  <si>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</si>
  <si>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</si>
  <si>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</si>
  <si>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</si>
  <si>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</si>
  <si>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</si>
  <si>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</si>
  <si>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</si>
  <si>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</si>
  <si>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</si>
  <si>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</si>
  <si>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</si>
  <si>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</si>
  <si>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</si>
  <si>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</si>
  <si>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</si>
  <si>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</si>
  <si>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</si>
  <si>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</si>
  <si>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</si>
  <si>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</si>
  <si>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</si>
  <si>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</si>
  <si>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</si>
  <si>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</si>
  <si>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</si>
  <si>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</si>
  <si>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</si>
  <si>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</si>
  <si>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</si>
  <si>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</si>
  <si>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</si>
  <si>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</si>
  <si>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</si>
  <si>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</si>
  <si>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</si>
  <si>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</si>
  <si>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</si>
  <si>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</si>
  <si>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</si>
  <si>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</si>
  <si>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</si>
  <si>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</si>
  <si>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</si>
  <si>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</si>
  <si>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</si>
  <si>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</si>
  <si>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</si>
  <si>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</si>
  <si>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</si>
  <si>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</si>
  <si>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</si>
  <si>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</si>
  <si>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</si>
  <si>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</si>
  <si>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</si>
  <si>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</si>
  <si>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</si>
  <si>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</si>
  <si>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</si>
  <si>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</si>
  <si>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</si>
  <si>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</si>
  <si>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</si>
  <si>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</si>
  <si>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</si>
  <si>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</si>
  <si>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</si>
  <si>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</si>
  <si>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</si>
  <si>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</si>
  <si>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</si>
  <si>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</si>
  <si>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</si>
  <si>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</si>
  <si>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</si>
  <si>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</si>
  <si>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</si>
  <si>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</si>
  <si>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</si>
  <si>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</si>
  <si>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</si>
  <si>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</si>
  <si>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</si>
  <si>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</si>
  <si>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</si>
  <si>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</si>
  <si>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</si>
  <si>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</si>
  <si>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</si>
  <si>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</si>
  <si>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</si>
  <si>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</si>
  <si>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</si>
  <si>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</si>
  <si>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</si>
  <si>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</si>
  <si>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</si>
  <si>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</si>
  <si>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</si>
  <si>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</si>
  <si>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</si>
  <si>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</si>
  <si>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</si>
  <si>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</si>
  <si>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</si>
  <si>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</si>
  <si>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</si>
  <si>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</si>
  <si>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</si>
  <si>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</si>
  <si>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</si>
  <si>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</si>
  <si>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</si>
  <si>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</si>
  <si>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</si>
  <si>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</si>
  <si>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</si>
  <si>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</si>
  <si>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</si>
  <si>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</si>
  <si>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</si>
  <si>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</si>
  <si>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</si>
  <si>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</si>
  <si>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</si>
  <si>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</si>
  <si>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</si>
  <si>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</si>
  <si>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</si>
  <si>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</si>
  <si>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</si>
  <si>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</si>
  <si>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</si>
  <si>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</si>
  <si>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</si>
  <si>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</si>
  <si>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</si>
  <si>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</si>
  <si>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</si>
  <si>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</si>
  <si>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</si>
  <si>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</si>
  <si>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</si>
  <si>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</si>
  <si>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</si>
  <si>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</si>
  <si>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</si>
  <si>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</si>
  <si>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</si>
  <si>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</si>
  <si>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</si>
  <si>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</si>
  <si>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</si>
  <si>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</si>
  <si>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</si>
  <si>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</si>
  <si>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</si>
  <si>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</si>
  <si>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</si>
  <si>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</si>
  <si>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</si>
  <si>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</si>
  <si>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</si>
  <si>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</si>
  <si>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</si>
  <si>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</si>
  <si>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</si>
  <si>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</si>
  <si>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</si>
  <si>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</si>
  <si>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</si>
  <si>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</si>
  <si>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</si>
  <si>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</si>
  <si>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</si>
  <si>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</si>
  <si>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</si>
  <si>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</si>
  <si>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</si>
  <si>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</si>
  <si>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</si>
  <si>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</si>
  <si>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</si>
  <si>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</si>
  <si>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</si>
  <si>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</si>
  <si>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</si>
  <si>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</si>
  <si>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</si>
  <si>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</si>
  <si>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</si>
  <si>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</si>
  <si>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</si>
  <si>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</si>
  <si>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</si>
  <si>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</si>
  <si>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</si>
  <si>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</si>
  <si>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</si>
  <si>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</si>
  <si>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</si>
  <si>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</si>
  <si>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</si>
  <si>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</si>
  <si>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</si>
  <si>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</si>
  <si>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</si>
  <si>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</si>
  <si>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</si>
  <si>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</si>
  <si>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</si>
  <si>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</si>
  <si>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</si>
  <si>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</si>
  <si>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</si>
  <si>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</si>
  <si>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</si>
  <si>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</si>
  <si>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</si>
  <si>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</si>
  <si>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</si>
  <si>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</si>
  <si>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</si>
  <si>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</si>
  <si>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</si>
  <si>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</si>
  <si>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</si>
  <si>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</si>
  <si>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</si>
  <si>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</si>
  <si>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</si>
  <si>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</si>
  <si>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</si>
  <si>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</si>
  <si>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</si>
  <si>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</si>
  <si>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</si>
  <si>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</si>
  <si>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</si>
  <si>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</si>
  <si>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</si>
  <si>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</si>
  <si>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</si>
  <si>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</si>
  <si>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</si>
  <si>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</si>
  <si>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</si>
  <si>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</si>
  <si>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</si>
  <si>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</si>
  <si>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</si>
  <si>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</si>
  <si>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</si>
  <si>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</si>
  <si>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</si>
  <si>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</si>
  <si>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</si>
  <si>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</si>
  <si>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</si>
  <si>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</si>
  <si>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</si>
  <si>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</si>
  <si>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</si>
  <si>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</si>
  <si>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</si>
  <si>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</si>
  <si>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</si>
  <si>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</si>
  <si>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</si>
  <si>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</si>
  <si>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</si>
  <si>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</si>
  <si>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</si>
  <si>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</si>
  <si>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</si>
  <si>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</si>
  <si>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</si>
  <si>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</si>
  <si>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</si>
  <si>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</si>
  <si>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</si>
  <si>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</si>
  <si>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</si>
  <si>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</si>
  <si>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</si>
  <si>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</si>
  <si>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</si>
  <si>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</si>
  <si>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</si>
  <si>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</si>
  <si>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</si>
  <si>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</si>
  <si>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</si>
  <si>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</si>
  <si>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</si>
  <si>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</si>
  <si>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</si>
  <si>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</si>
  <si>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</si>
  <si>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</si>
  <si>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</si>
  <si>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</si>
  <si>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</si>
  <si>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</si>
  <si>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</si>
  <si>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</si>
  <si>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</si>
  <si>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</si>
  <si>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</si>
  <si>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</si>
  <si>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</si>
  <si>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</si>
  <si>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</si>
  <si>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</si>
  <si>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</si>
  <si>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</si>
  <si>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</si>
  <si>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</si>
  <si>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</si>
  <si>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</si>
  <si>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</si>
  <si>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</si>
  <si>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</si>
  <si>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</si>
  <si>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</si>
  <si>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</si>
  <si>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</si>
  <si>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</si>
  <si>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</si>
  <si>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</si>
  <si>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</si>
  <si>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</si>
  <si>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</si>
  <si>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</si>
  <si>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</si>
  <si>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</si>
  <si>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</si>
  <si>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</si>
  <si>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</si>
  <si>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</si>
  <si>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</si>
  <si>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</si>
  <si>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</si>
  <si>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</si>
  <si>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</si>
  <si>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</si>
  <si>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</si>
  <si>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</si>
  <si>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</si>
  <si>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</si>
  <si>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</si>
  <si>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</si>
  <si>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</si>
  <si>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</si>
  <si>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</si>
  <si>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</si>
  <si>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</si>
  <si>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</si>
  <si>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</si>
  <si>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</si>
  <si>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</si>
  <si>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</si>
  <si>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</si>
  <si>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</si>
  <si>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</si>
  <si>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</si>
  <si>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</si>
  <si>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</si>
  <si>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</si>
  <si>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</si>
  <si>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</si>
  <si>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</si>
  <si>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</si>
  <si>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</si>
  <si>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</si>
  <si>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</si>
  <si>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</si>
  <si>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</si>
  <si>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</si>
  <si>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</si>
  <si>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</si>
  <si>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</si>
  <si>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</si>
  <si>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</si>
  <si>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</si>
  <si>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</si>
  <si>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</si>
  <si>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</si>
  <si>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</si>
  <si>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</si>
  <si>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</si>
  <si>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</si>
  <si>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</si>
  <si>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</si>
  <si>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</si>
  <si>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</si>
  <si>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</si>
  <si>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</si>
  <si>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</si>
  <si>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</si>
  <si>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</si>
  <si>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</si>
  <si>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</si>
  <si>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</si>
  <si>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</si>
  <si>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</si>
  <si>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</si>
  <si>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</si>
  <si>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</si>
  <si>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</si>
  <si>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</si>
  <si>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</si>
  <si>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</si>
  <si>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</si>
  <si>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</si>
  <si>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</si>
  <si>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</si>
  <si>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</si>
  <si>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</si>
  <si>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</si>
  <si>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</si>
  <si>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</si>
  <si>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</si>
  <si>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</si>
  <si>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</si>
  <si>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</si>
  <si>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</si>
  <si>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</si>
  <si>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</si>
  <si>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</si>
  <si>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</si>
  <si>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</si>
  <si>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</si>
  <si>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</si>
  <si>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</si>
  <si>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</si>
  <si>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</si>
  <si>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</si>
  <si>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</si>
  <si>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</si>
  <si>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</si>
  <si>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</si>
  <si>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</si>
  <si>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</si>
  <si>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</si>
  <si>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</si>
  <si>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</si>
  <si>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</si>
  <si>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</si>
  <si>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</si>
  <si>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</si>
  <si>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</si>
  <si>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</si>
  <si>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</si>
  <si>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</si>
  <si>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</si>
  <si>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</si>
  <si>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</si>
  <si>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</si>
  <si>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</si>
  <si>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</si>
  <si>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</si>
  <si>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</si>
  <si>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</si>
  <si>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</si>
  <si>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</si>
  <si>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</si>
  <si>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</si>
  <si>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</si>
  <si>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</si>
  <si>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</si>
  <si>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</si>
  <si>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</si>
  <si>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</si>
  <si>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</si>
  <si>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</si>
  <si>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</si>
  <si>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</si>
  <si>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</si>
  <si>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</si>
  <si>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</si>
  <si>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</si>
  <si>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</si>
  <si>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</si>
  <si>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</si>
  <si>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</si>
  <si>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</si>
  <si>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</si>
  <si>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</si>
  <si>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</si>
  <si>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</si>
  <si>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</si>
  <si>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</si>
  <si>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</si>
  <si>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</si>
  <si>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</si>
  <si>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</si>
  <si>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</si>
  <si>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</si>
  <si>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</si>
  <si>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</si>
  <si>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</si>
  <si>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</si>
  <si>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</si>
  <si>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</si>
  <si>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</si>
  <si>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</si>
  <si>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</si>
  <si>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</si>
  <si>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</si>
  <si>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</si>
  <si>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</si>
  <si>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</si>
  <si>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</si>
  <si>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</si>
  <si>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</si>
  <si>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</si>
  <si>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</si>
  <si>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</si>
  <si>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</si>
  <si>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</si>
  <si>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</si>
  <si>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</si>
  <si>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</si>
  <si>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</si>
  <si>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</si>
  <si>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</si>
  <si>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</si>
  <si>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</si>
  <si>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</si>
  <si>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</si>
  <si>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</si>
  <si>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</si>
  <si>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</si>
  <si>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</si>
  <si>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</si>
  <si>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</si>
  <si>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</si>
  <si>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</si>
  <si>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</si>
  <si>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</si>
  <si>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</si>
  <si>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</si>
  <si>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</si>
  <si>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</si>
  <si>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</si>
  <si>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</si>
  <si>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</si>
  <si>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</si>
  <si>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</si>
  <si>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</si>
  <si>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</si>
  <si>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</si>
  <si>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</si>
  <si>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</si>
  <si>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</si>
  <si>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</si>
  <si>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</si>
  <si>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</si>
  <si>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</si>
  <si>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</si>
  <si>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</si>
  <si>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</si>
  <si>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</si>
  <si>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</si>
  <si>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</si>
  <si>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</si>
  <si>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</si>
  <si>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</si>
  <si>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</si>
  <si>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</si>
  <si>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</si>
  <si>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</si>
  <si>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</si>
  <si>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</si>
  <si>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</si>
  <si>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</si>
  <si>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</si>
  <si>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</si>
  <si>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</si>
  <si>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</si>
  <si>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</si>
  <si>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</si>
  <si>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</si>
  <si>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</si>
  <si>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</si>
  <si>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</si>
  <si>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</si>
  <si>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</si>
  <si>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</si>
  <si>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</si>
  <si>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</si>
  <si>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</si>
  <si>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</si>
  <si>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</si>
  <si>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</si>
  <si>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</si>
  <si>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</si>
  <si>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</si>
  <si>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</si>
  <si>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</si>
  <si>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</si>
  <si>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</si>
  <si>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</si>
  <si>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</si>
  <si>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</si>
  <si>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</si>
  <si>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</si>
  <si>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</si>
  <si>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</si>
  <si>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</si>
  <si>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</si>
  <si>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</si>
  <si>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</si>
  <si>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</si>
  <si>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</si>
  <si>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</si>
  <si>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</si>
  <si>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</si>
  <si>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</si>
  <si>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</si>
  <si>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</si>
  <si>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</si>
  <si>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</si>
  <si>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</si>
  <si>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</si>
  <si>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</si>
  <si>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</si>
  <si>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</si>
  <si>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</si>
  <si>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</si>
  <si>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</si>
  <si>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</si>
  <si>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</si>
  <si>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</si>
  <si>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</si>
  <si>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</si>
  <si>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</si>
  <si>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</si>
  <si>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</si>
  <si>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</si>
  <si>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</si>
  <si>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</si>
  <si>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</si>
  <si>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</si>
  <si>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</si>
  <si>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</si>
  <si>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</si>
  <si>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</si>
  <si>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</si>
  <si>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</si>
  <si>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</si>
  <si>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</si>
  <si>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</si>
  <si>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</si>
  <si>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</si>
  <si>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</si>
  <si>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</si>
  <si>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</si>
  <si>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</si>
  <si>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</si>
  <si>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</si>
  <si>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</si>
  <si>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</si>
  <si>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</si>
  <si>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</si>
  <si>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</si>
  <si>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</si>
  <si>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</si>
  <si>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</si>
  <si>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</si>
  <si>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</si>
  <si>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</si>
  <si>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</si>
  <si>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</si>
  <si>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</si>
  <si>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</si>
  <si>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</si>
  <si>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</si>
  <si>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</si>
  <si>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</si>
  <si>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</si>
  <si>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</si>
  <si>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</si>
  <si>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</si>
  <si>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</si>
  <si>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</si>
  <si>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</si>
  <si>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</si>
  <si>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</si>
  <si>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</si>
  <si>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</si>
  <si>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</si>
  <si>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</si>
  <si>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</si>
  <si>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</si>
  <si>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</si>
  <si>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</si>
  <si>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</si>
  <si>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</si>
  <si>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</si>
  <si>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</si>
  <si>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</si>
  <si>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</si>
  <si>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</si>
  <si>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</si>
  <si>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</si>
  <si>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</si>
  <si>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</si>
  <si>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</si>
  <si>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</si>
  <si>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</si>
  <si>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</si>
  <si>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</si>
  <si>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</si>
  <si>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</si>
  <si>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</si>
  <si>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</si>
  <si>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</si>
  <si>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</si>
  <si>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</si>
  <si>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</si>
  <si>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</si>
  <si>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</si>
  <si>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</si>
  <si>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</si>
  <si>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</si>
  <si>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</si>
  <si>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</si>
  <si>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</si>
  <si>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</si>
  <si>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</si>
  <si>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</si>
  <si>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</si>
  <si>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</si>
  <si>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</si>
  <si>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</si>
  <si>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</si>
  <si>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</si>
  <si>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</si>
  <si>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</si>
  <si>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</si>
  <si>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</si>
  <si>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</si>
  <si>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</si>
  <si>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</si>
  <si>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</si>
  <si>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</si>
  <si>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</si>
  <si>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</si>
  <si>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</si>
  <si>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</si>
  <si>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</si>
  <si>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</si>
  <si>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</si>
  <si>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</si>
  <si>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</si>
  <si>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</si>
  <si>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</si>
  <si>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</si>
  <si>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</si>
  <si>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</si>
  <si>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</si>
  <si>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</si>
  <si>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</si>
  <si>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</si>
  <si>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</si>
  <si>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</si>
  <si>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</si>
  <si>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</si>
  <si>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</si>
  <si>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</si>
  <si>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</si>
  <si>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</si>
  <si>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</si>
  <si>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</si>
  <si>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</si>
  <si>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</si>
  <si>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</si>
  <si>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</si>
  <si>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</si>
  <si>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</si>
  <si>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</si>
  <si>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</si>
  <si>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</si>
  <si>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</si>
  <si>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</si>
  <si>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</si>
  <si>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</si>
  <si>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</si>
  <si>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</si>
  <si>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</si>
  <si>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</si>
  <si>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</si>
  <si>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</si>
  <si>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</si>
  <si>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</si>
  <si>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</si>
  <si>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</si>
  <si>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</si>
  <si>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</si>
  <si>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</si>
  <si>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</si>
  <si>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</si>
  <si>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</si>
  <si>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</si>
  <si>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</si>
  <si>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</si>
  <si>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</si>
  <si>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</si>
  <si>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</si>
  <si>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</si>
  <si>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</si>
  <si>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</si>
  <si>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</si>
  <si>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</si>
  <si>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</si>
  <si>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</si>
  <si>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</si>
  <si>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</si>
  <si>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</si>
  <si>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</si>
  <si>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</si>
  <si>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</si>
  <si>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</si>
  <si>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</si>
  <si>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</si>
  <si>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</si>
  <si>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</si>
  <si>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</si>
  <si>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</si>
  <si>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</si>
  <si>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</si>
  <si>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</si>
  <si>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</si>
  <si>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</si>
  <si>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</si>
  <si>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</si>
  <si>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</si>
  <si>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</si>
  <si>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</si>
  <si>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</si>
  <si>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</si>
  <si>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</si>
  <si>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</si>
  <si>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</si>
  <si>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</si>
  <si>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</si>
  <si>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</si>
  <si>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</si>
  <si>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</si>
  <si>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</si>
  <si>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</si>
  <si>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</si>
  <si>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</si>
  <si>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</si>
  <si>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</si>
  <si>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</si>
  <si>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</si>
  <si>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</si>
  <si>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</si>
  <si>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</si>
  <si>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</si>
  <si>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</si>
  <si>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</si>
  <si>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</si>
  <si>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</si>
  <si>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</si>
  <si>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</si>
  <si>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</si>
  <si>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</si>
  <si>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</si>
  <si>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</si>
  <si>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</si>
  <si>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</si>
  <si>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</si>
  <si>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</si>
  <si>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</si>
  <si>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</si>
  <si>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</si>
  <si>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</si>
  <si>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</si>
  <si>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</si>
  <si>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</si>
  <si>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</si>
  <si>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</si>
  <si>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</si>
  <si>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</si>
  <si>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</si>
  <si>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</si>
  <si>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</si>
  <si>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</si>
  <si>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</si>
  <si>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</si>
  <si>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</si>
  <si>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</si>
  <si>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</si>
  <si>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</si>
  <si>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</si>
  <si>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</si>
  <si>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</si>
  <si>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</si>
  <si>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</si>
  <si>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</si>
  <si>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</si>
  <si>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</si>
  <si>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</si>
  <si>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</si>
  <si>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</si>
  <si>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</si>
  <si>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</si>
  <si>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</si>
  <si>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</si>
  <si>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</si>
  <si>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</si>
  <si>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</si>
  <si>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</si>
  <si>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</si>
  <si>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</si>
  <si>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</si>
  <si>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</si>
  <si>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</si>
  <si>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</si>
  <si>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</si>
  <si>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</si>
  <si>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</si>
  <si>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</si>
  <si>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</si>
  <si>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</si>
  <si>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</si>
  <si>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</si>
  <si>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</si>
  <si>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</si>
  <si>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</si>
  <si>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</si>
  <si>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</si>
  <si>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</si>
  <si>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</si>
  <si>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</si>
  <si>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</si>
  <si>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</si>
  <si>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</si>
  <si>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</si>
  <si>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</si>
  <si>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</si>
  <si>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</si>
  <si>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</si>
  <si>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</si>
  <si>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</si>
  <si>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</si>
  <si>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</si>
  <si>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</si>
  <si>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</si>
  <si>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</si>
  <si>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</si>
  <si>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</si>
  <si>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</si>
  <si>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</si>
  <si>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</si>
  <si>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</si>
  <si>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</si>
  <si>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</si>
  <si>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</si>
  <si>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</si>
  <si>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</si>
  <si>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</si>
  <si>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</si>
  <si>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</si>
  <si>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</si>
  <si>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</si>
  <si>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</si>
  <si>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</si>
  <si>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</si>
  <si>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</si>
  <si>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</si>
  <si>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</si>
  <si>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</si>
  <si>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</si>
  <si>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</si>
  <si>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</si>
  <si>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</si>
  <si>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</si>
  <si>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</si>
  <si>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</si>
  <si>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</si>
  <si>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</si>
  <si>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</si>
  <si>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</si>
  <si>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</si>
  <si>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</si>
  <si>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</si>
  <si>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</si>
  <si>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</si>
  <si>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</si>
  <si>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</si>
  <si>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</si>
  <si>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</si>
  <si>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</si>
  <si>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</si>
  <si>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</si>
  <si>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</si>
  <si>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</si>
  <si>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</si>
  <si>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</si>
  <si>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</si>
  <si>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</si>
  <si>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</si>
  <si>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</si>
  <si>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</si>
  <si>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</si>
  <si>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</si>
  <si>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</si>
  <si>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</si>
  <si>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</si>
  <si>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</si>
  <si>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</si>
  <si>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</si>
  <si>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</si>
  <si>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</si>
  <si>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</si>
  <si>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</si>
  <si>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</si>
  <si>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</si>
  <si>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</si>
  <si>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</si>
  <si>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</si>
  <si>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</si>
  <si>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</si>
  <si>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</si>
  <si>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</si>
  <si>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</si>
  <si>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</si>
  <si>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</si>
  <si>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</si>
  <si>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</si>
  <si>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</si>
  <si>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</si>
  <si>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</si>
  <si>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</si>
  <si>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</si>
  <si>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</si>
  <si>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</si>
  <si>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</si>
  <si>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</si>
  <si>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</si>
  <si>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</si>
  <si>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</si>
  <si>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</si>
  <si>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</si>
  <si>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</si>
  <si>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</si>
  <si>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</si>
  <si>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</si>
  <si>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</si>
  <si>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</si>
  <si>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</si>
  <si>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</si>
  <si>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</si>
  <si>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</si>
  <si>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</si>
  <si>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</si>
  <si>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</si>
  <si>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</si>
  <si>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</si>
  <si>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</si>
  <si>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</si>
  <si>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</si>
  <si>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</si>
  <si>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</si>
  <si>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</si>
  <si>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</si>
  <si>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</si>
  <si>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</si>
  <si>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</si>
  <si>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</si>
  <si>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</si>
  <si>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</si>
  <si>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</si>
  <si>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</si>
  <si>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</si>
  <si>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</si>
  <si>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</si>
  <si>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</si>
  <si>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</si>
  <si>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</si>
  <si>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</si>
  <si>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</si>
  <si>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</si>
  <si>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</si>
  <si>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</si>
  <si>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</si>
  <si>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</si>
  <si>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</si>
  <si>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</si>
  <si>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</si>
  <si>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</si>
  <si>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</si>
  <si>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</si>
  <si>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</si>
  <si>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</si>
  <si>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</si>
  <si>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</si>
  <si>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</si>
  <si>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</si>
  <si>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</si>
  <si>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</si>
  <si>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</si>
  <si>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</si>
  <si>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</si>
  <si>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</si>
  <si>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</si>
  <si>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</si>
  <si>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</si>
  <si>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</si>
  <si>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</si>
  <si>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</si>
  <si>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</si>
  <si>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</si>
  <si>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</si>
  <si>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</si>
  <si>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</si>
  <si>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</si>
  <si>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</si>
  <si>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</si>
  <si>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</si>
  <si>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</si>
  <si>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</si>
  <si>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</si>
  <si>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</si>
  <si>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</si>
  <si>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</si>
  <si>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</si>
  <si>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</si>
  <si>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</si>
  <si>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</si>
  <si>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</si>
  <si>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</si>
  <si>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</si>
  <si>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</si>
  <si>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</si>
  <si>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</si>
  <si>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</si>
  <si>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</si>
  <si>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</si>
  <si>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</si>
  <si>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</si>
  <si>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</si>
  <si>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</si>
  <si>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</si>
  <si>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</si>
  <si>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</si>
  <si>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</si>
  <si>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</si>
  <si>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</si>
  <si>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</si>
  <si>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</si>
  <si>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</si>
  <si>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</si>
  <si>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</si>
  <si>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</si>
  <si>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</si>
  <si>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</si>
  <si>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</si>
  <si>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</si>
  <si>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</si>
  <si>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</si>
  <si>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</si>
  <si>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</si>
  <si>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</si>
  <si>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</si>
  <si>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</si>
  <si>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</si>
  <si>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</si>
  <si>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</si>
  <si>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</si>
  <si>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</si>
  <si>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</si>
  <si>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</si>
  <si>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</si>
  <si>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</si>
  <si>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</si>
  <si>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</si>
  <si>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</si>
  <si>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</si>
  <si>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</si>
  <si>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</si>
  <si>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</si>
  <si>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</si>
  <si>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</si>
  <si>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</si>
  <si>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</si>
  <si>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</si>
  <si>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</si>
  <si>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</si>
  <si>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</si>
  <si>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</si>
  <si>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</si>
  <si>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</si>
  <si>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</si>
  <si>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</si>
  <si>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</si>
  <si>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</si>
  <si>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</si>
  <si>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</si>
  <si>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</si>
  <si>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</si>
  <si>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</si>
  <si>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</si>
  <si>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</si>
  <si>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</si>
  <si>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</si>
  <si>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</si>
  <si>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</si>
  <si>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</si>
  <si>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</si>
  <si>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</si>
  <si>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</si>
  <si>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</si>
  <si>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</si>
  <si>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</si>
  <si>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</si>
  <si>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</si>
  <si>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</si>
  <si>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</si>
  <si>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</si>
  <si>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</si>
  <si>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</si>
  <si>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</si>
  <si>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</si>
  <si>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</si>
  <si>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</si>
  <si>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</si>
  <si>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</si>
  <si>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</si>
  <si>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</si>
  <si>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</si>
  <si>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</si>
  <si>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</si>
  <si>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</si>
  <si>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</si>
  <si>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</si>
  <si>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</si>
  <si>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</si>
  <si>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</si>
  <si>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</si>
  <si>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</si>
  <si>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</si>
  <si>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</si>
  <si>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</si>
  <si>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</si>
  <si>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</si>
  <si>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</si>
  <si>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</si>
  <si>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</si>
  <si>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</si>
  <si>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</si>
  <si>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</si>
  <si>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</si>
  <si>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</si>
  <si>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</si>
  <si>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</si>
  <si>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</si>
  <si>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</si>
  <si>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</si>
  <si>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</si>
  <si>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</si>
  <si>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</si>
  <si>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</si>
  <si>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</si>
  <si>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</si>
  <si>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</si>
  <si>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</si>
  <si>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</si>
  <si>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</si>
  <si>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</si>
  <si>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</si>
  <si>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</si>
  <si>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</si>
  <si>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</si>
  <si>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</si>
  <si>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</si>
  <si>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</si>
  <si>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</si>
  <si>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</si>
  <si>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</si>
  <si>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</si>
  <si>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</si>
  <si>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</si>
  <si>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</si>
  <si>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</si>
  <si>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</si>
  <si>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</si>
  <si>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</si>
  <si>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</si>
  <si>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</si>
  <si>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</si>
  <si>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</si>
  <si>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</si>
  <si>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</si>
  <si>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</si>
  <si>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</si>
  <si>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</si>
  <si>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</si>
  <si>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</si>
  <si>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</si>
  <si>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</si>
  <si>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</si>
  <si>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</si>
  <si>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</si>
  <si>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</si>
  <si>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</si>
  <si>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</si>
  <si>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</si>
  <si>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</si>
  <si>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</si>
  <si>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</si>
  <si>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</si>
  <si>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</si>
  <si>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</si>
  <si>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</si>
  <si>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</si>
  <si>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</si>
  <si>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</si>
  <si>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</si>
  <si>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</si>
  <si>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</si>
  <si>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</si>
  <si>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</si>
  <si>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</si>
  <si>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</si>
  <si>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</si>
  <si>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</si>
  <si>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</si>
  <si>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</si>
  <si>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</si>
  <si>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</si>
  <si>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</si>
  <si>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</si>
  <si>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</si>
  <si>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</si>
  <si>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</si>
  <si>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</si>
  <si>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</si>
  <si>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</si>
  <si>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</si>
  <si>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</si>
  <si>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</si>
  <si>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</si>
  <si>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</si>
  <si>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</si>
  <si>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</si>
  <si>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</si>
  <si>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</si>
  <si>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</si>
  <si>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</si>
  <si>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</si>
  <si>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</si>
  <si>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</si>
  <si>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</si>
  <si>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</si>
  <si>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</si>
  <si>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</si>
  <si>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</si>
  <si>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</si>
  <si>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</si>
  <si>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</si>
  <si>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</si>
  <si>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</si>
  <si>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</si>
  <si>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</si>
  <si>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</si>
  <si>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</si>
  <si>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</si>
  <si>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</si>
  <si>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</si>
  <si>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</si>
  <si>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</si>
  <si>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</si>
  <si>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</si>
  <si>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</si>
  <si>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</si>
  <si>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</si>
  <si>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</si>
  <si>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</si>
  <si>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</si>
  <si>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</si>
  <si>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</si>
  <si>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</si>
  <si>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</si>
  <si>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</si>
  <si>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</si>
  <si>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</si>
  <si>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</si>
  <si>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</si>
  <si>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</si>
  <si>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</si>
  <si>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</si>
  <si>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</si>
  <si>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</si>
  <si>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</si>
  <si>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</si>
  <si>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</si>
  <si>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</si>
  <si>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</si>
  <si>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</si>
  <si>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</si>
  <si>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</si>
  <si>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</si>
  <si>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</si>
  <si>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</si>
  <si>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</si>
  <si>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</si>
  <si>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</si>
  <si>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</si>
  <si>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</si>
  <si>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</si>
  <si>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</si>
  <si>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</si>
  <si>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</si>
  <si>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</si>
  <si>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</si>
  <si>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</si>
  <si>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</si>
  <si>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</si>
  <si>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</si>
  <si>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</si>
  <si>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</si>
  <si>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</si>
  <si>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</si>
  <si>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</si>
  <si>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</si>
  <si>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</si>
  <si>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</si>
  <si>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</si>
  <si>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</si>
  <si>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</si>
  <si>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</si>
  <si>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</si>
  <si>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</si>
  <si>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</si>
  <si>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</si>
  <si>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</si>
  <si>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</si>
  <si>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</si>
  <si>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</si>
  <si>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</si>
  <si>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</si>
  <si>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</si>
  <si>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</si>
  <si>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</si>
  <si>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</si>
  <si>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</si>
  <si>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</si>
  <si>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</si>
  <si>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</si>
  <si>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</si>
  <si>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</si>
  <si>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</si>
  <si>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</si>
  <si>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</si>
  <si>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</si>
  <si>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</si>
  <si>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</si>
  <si>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</si>
  <si>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</si>
  <si>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</si>
  <si>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</si>
  <si>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</si>
  <si>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</si>
  <si>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</si>
  <si>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</si>
  <si>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</si>
  <si>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</si>
  <si>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</si>
  <si>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</si>
  <si>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</si>
  <si>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</si>
  <si>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</si>
  <si>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</si>
  <si>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</si>
  <si>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</si>
  <si>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</si>
  <si>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</si>
  <si>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</si>
  <si>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</si>
  <si>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</si>
  <si>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</si>
  <si>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</si>
  <si>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</si>
  <si>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</si>
  <si>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</si>
  <si>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</si>
  <si>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</si>
  <si>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</si>
  <si>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</si>
  <si>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</si>
  <si>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</si>
  <si>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</si>
  <si>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</si>
  <si>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</si>
  <si>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</si>
  <si>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</si>
  <si>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</si>
  <si>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</si>
  <si>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</si>
  <si>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</si>
  <si>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</si>
  <si>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</si>
  <si>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</si>
  <si>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</si>
  <si>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</si>
  <si>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</si>
  <si>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</si>
  <si>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</si>
  <si>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</si>
  <si>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</si>
  <si>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</si>
  <si>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</si>
  <si>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</si>
  <si>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</si>
  <si>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</si>
  <si>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</si>
  <si>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</si>
  <si>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</si>
  <si>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</si>
  <si>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</si>
  <si>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</si>
  <si>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</si>
  <si>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</si>
  <si>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</si>
  <si>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</si>
  <si>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</si>
  <si>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</si>
  <si>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</si>
  <si>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</si>
  <si>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</si>
  <si>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</si>
  <si>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</si>
  <si>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</si>
  <si>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</si>
  <si>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</si>
  <si>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</si>
  <si>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</si>
  <si>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</si>
  <si>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</si>
  <si>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</si>
  <si>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</si>
  <si>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</si>
  <si>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</si>
  <si>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</si>
  <si>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</si>
  <si>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</si>
  <si>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</si>
  <si>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</si>
  <si>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</si>
  <si>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</si>
  <si>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</si>
  <si>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</si>
  <si>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</si>
  <si>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</si>
  <si>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</si>
  <si>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</si>
  <si>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</si>
  <si>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</si>
  <si>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</si>
  <si>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</si>
  <si>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</si>
  <si>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</si>
  <si>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</si>
  <si>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</si>
  <si>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</si>
  <si>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</si>
  <si>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</si>
  <si>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</si>
  <si>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</si>
  <si>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</si>
  <si>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</si>
  <si>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</si>
  <si>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</si>
  <si>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</si>
  <si>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</si>
  <si>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</si>
  <si>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</si>
  <si>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</si>
  <si>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</si>
  <si>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</si>
  <si>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</si>
  <si>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</si>
  <si>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</si>
  <si>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</si>
  <si>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</si>
  <si>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</si>
  <si>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</si>
  <si>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</si>
  <si>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</si>
  <si>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</si>
  <si>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</si>
  <si>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</si>
  <si>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</si>
  <si>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</si>
  <si>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</si>
  <si>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</si>
  <si>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</si>
  <si>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</si>
  <si>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</si>
  <si>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</si>
  <si>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</si>
  <si>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</si>
  <si>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</si>
  <si>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</si>
  <si>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</si>
  <si>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</si>
  <si>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</si>
  <si>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</si>
  <si>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</si>
  <si>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</si>
  <si>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</si>
  <si>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</si>
  <si>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</si>
  <si>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</si>
  <si>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</si>
  <si>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</si>
  <si>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</si>
  <si>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</si>
  <si>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</si>
  <si>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</si>
  <si>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</si>
  <si>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</si>
  <si>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</si>
  <si>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</si>
  <si>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</si>
  <si>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</si>
  <si>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</si>
  <si>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</si>
  <si>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</si>
  <si>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</si>
  <si>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</si>
  <si>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</si>
  <si>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</si>
  <si>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</si>
  <si>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</si>
  <si>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</si>
  <si>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</si>
  <si>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</si>
  <si>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</si>
  <si>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</si>
  <si>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</si>
  <si>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</si>
  <si>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</si>
  <si>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</si>
  <si>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</si>
  <si>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</si>
  <si>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</si>
  <si>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</si>
  <si>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</si>
  <si>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</si>
  <si>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</si>
  <si>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</si>
  <si>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</si>
  <si>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</si>
  <si>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</si>
  <si>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</si>
  <si>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</si>
  <si>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</si>
  <si>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</si>
  <si>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</si>
  <si>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</si>
  <si>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</si>
  <si>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</si>
  <si>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</si>
  <si>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</si>
  <si>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</si>
  <si>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</si>
  <si>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</si>
  <si>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</si>
  <si>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</si>
  <si>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</si>
  <si>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</si>
  <si>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</si>
  <si>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</si>
  <si>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</si>
  <si>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</si>
  <si>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</si>
  <si>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</si>
  <si>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</si>
  <si>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</si>
  <si>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</si>
  <si>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</si>
  <si>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</si>
  <si>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</si>
  <si>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</si>
  <si>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</si>
  <si>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</si>
  <si>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</si>
  <si>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</si>
  <si>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</si>
  <si>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</si>
  <si>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</si>
  <si>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</si>
  <si>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</si>
  <si>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</si>
  <si>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</si>
  <si>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</si>
  <si>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</si>
  <si>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</si>
  <si>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</si>
  <si>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</si>
  <si>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</si>
  <si>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</si>
  <si>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</si>
  <si>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</si>
  <si>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</si>
  <si>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</si>
  <si>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</si>
  <si>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</si>
  <si>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</si>
  <si>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</si>
  <si>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</si>
  <si>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</si>
  <si>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</si>
  <si>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</si>
  <si>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</si>
  <si>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</si>
  <si>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</si>
  <si>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</si>
  <si>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</si>
  <si>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</si>
  <si>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</si>
  <si>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</si>
  <si>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</si>
  <si>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</si>
  <si>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</si>
  <si>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</si>
  <si>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</si>
  <si>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</si>
  <si>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</si>
  <si>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</si>
  <si>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</si>
  <si>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</si>
  <si>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</si>
  <si>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</si>
  <si>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</si>
  <si>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</si>
  <si>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</si>
  <si>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</si>
  <si>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</si>
  <si>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</si>
  <si>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</si>
  <si>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</si>
  <si>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</si>
  <si>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</si>
  <si>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</si>
  <si>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</si>
  <si>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</si>
  <si>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</si>
  <si>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</si>
  <si>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</si>
  <si>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</si>
  <si>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</si>
  <si>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</si>
  <si>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</si>
  <si>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</si>
  <si>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</si>
  <si>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</si>
  <si>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</si>
  <si>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</si>
  <si>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</si>
  <si>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</si>
  <si>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</si>
  <si>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</si>
  <si>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</si>
  <si>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</si>
  <si>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</si>
  <si>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</si>
  <si>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</si>
  <si>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</si>
  <si>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</si>
  <si>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</si>
  <si>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</si>
  <si>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</si>
  <si>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</si>
  <si>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</si>
  <si>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</si>
  <si>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</si>
  <si>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</si>
  <si>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</si>
  <si>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</si>
  <si>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</si>
  <si>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</si>
  <si>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</si>
  <si>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</si>
  <si>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</si>
  <si>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</si>
  <si>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</si>
  <si>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</si>
  <si>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</si>
  <si>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</si>
  <si>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</si>
  <si>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</si>
  <si>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</si>
  <si>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</si>
  <si>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</si>
  <si>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</si>
  <si>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</si>
  <si>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</si>
  <si>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</si>
  <si>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</si>
  <si>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</si>
  <si>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</si>
  <si>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</si>
  <si>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</si>
  <si>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</si>
  <si>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</si>
  <si>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</si>
  <si>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</si>
  <si>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</si>
  <si>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</si>
  <si>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</si>
  <si>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</si>
  <si>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</si>
  <si>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</si>
  <si>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</si>
  <si>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</si>
  <si>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</si>
  <si>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</si>
  <si>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</si>
  <si>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</si>
  <si>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</si>
  <si>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</si>
  <si>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</si>
  <si>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</si>
  <si>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</si>
  <si>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</si>
  <si>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</si>
  <si>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</si>
  <si>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</si>
  <si>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</si>
  <si>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</si>
  <si>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</si>
  <si>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</si>
  <si>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</si>
  <si>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</si>
  <si>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</si>
  <si>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</si>
  <si>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</si>
  <si>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</si>
  <si>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</si>
  <si>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</si>
  <si>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</si>
  <si>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</si>
  <si>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</si>
  <si>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</si>
  <si>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</si>
  <si>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</si>
  <si>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</si>
  <si>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</si>
  <si>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</si>
  <si>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</si>
  <si>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</si>
  <si>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</si>
  <si>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</si>
  <si>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</si>
  <si>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</si>
  <si>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</si>
  <si>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</si>
  <si>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</si>
  <si>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</si>
  <si>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</si>
  <si>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</si>
  <si>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</si>
  <si>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</si>
  <si>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</si>
  <si>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</si>
  <si>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</si>
  <si>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</si>
  <si>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</si>
  <si>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</si>
  <si>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</si>
  <si>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</si>
  <si>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</si>
  <si>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</si>
  <si>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</si>
  <si>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</si>
  <si>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</si>
  <si>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</si>
  <si>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</si>
  <si>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</si>
  <si>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</si>
  <si>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</si>
  <si>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</si>
  <si>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</si>
  <si>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</si>
  <si>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</si>
  <si>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</si>
  <si>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</si>
  <si>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</si>
  <si>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</si>
  <si>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</si>
  <si>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</si>
  <si>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</si>
  <si>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</si>
  <si>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</si>
  <si>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</si>
  <si>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</si>
  <si>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</si>
  <si>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</si>
  <si>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</si>
  <si>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</si>
  <si>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</si>
  <si>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</si>
  <si>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</si>
  <si>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</si>
  <si>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</si>
  <si>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</si>
  <si>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</si>
  <si>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</si>
  <si>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</si>
  <si>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</si>
  <si>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</si>
  <si>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</si>
  <si>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</si>
  <si>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</si>
  <si>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</si>
  <si>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</si>
  <si>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</si>
  <si>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</si>
  <si>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</si>
  <si>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</si>
  <si>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</si>
  <si>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</si>
  <si>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</si>
  <si>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</si>
  <si>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</si>
  <si>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</si>
  <si>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</si>
  <si>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</si>
  <si>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</si>
  <si>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</si>
  <si>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</si>
  <si>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</si>
  <si>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</si>
  <si>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</si>
  <si>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</si>
  <si>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</si>
  <si>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</si>
  <si>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</si>
  <si>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</si>
  <si>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</si>
  <si>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</si>
  <si>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</si>
  <si>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</si>
  <si>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</si>
  <si>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</si>
  <si>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</si>
  <si>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</si>
  <si>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</si>
  <si>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</si>
  <si>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</si>
  <si>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</si>
  <si>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</si>
  <si>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</si>
  <si>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</si>
  <si>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</si>
  <si>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</si>
  <si>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</si>
  <si>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</si>
  <si>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</si>
  <si>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</si>
  <si>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</si>
  <si>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</si>
  <si>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</si>
  <si>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</si>
  <si>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</si>
  <si>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</si>
  <si>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</si>
  <si>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</si>
  <si>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</si>
  <si>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</si>
  <si>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</si>
  <si>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</si>
  <si>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</si>
  <si>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</si>
  <si>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</si>
  <si>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</si>
  <si>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</si>
  <si>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</si>
  <si>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</si>
  <si>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</si>
  <si>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</si>
  <si>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</si>
  <si>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</si>
  <si>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</si>
  <si>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</si>
  <si>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</si>
  <si>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</si>
  <si>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</si>
  <si>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</si>
  <si>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</si>
  <si>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</si>
  <si>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</si>
  <si>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</si>
  <si>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</si>
  <si>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</si>
  <si>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</si>
  <si>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</si>
  <si>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</si>
  <si>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</si>
  <si>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</si>
  <si>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</si>
  <si>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</si>
  <si>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</si>
  <si>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</si>
  <si>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</si>
  <si>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</si>
  <si>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</si>
  <si>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</si>
  <si>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</si>
  <si>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</si>
  <si>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</si>
  <si>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</si>
  <si>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</si>
  <si>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</si>
  <si>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</si>
  <si>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</si>
  <si>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</si>
  <si>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</si>
  <si>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</si>
  <si>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</si>
  <si>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</si>
  <si>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</si>
  <si>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</si>
  <si>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</si>
  <si>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</si>
  <si>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</si>
  <si>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</si>
  <si>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</si>
  <si>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</si>
  <si>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</si>
  <si>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</si>
  <si>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</si>
  <si>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</si>
  <si>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</si>
  <si>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</si>
  <si>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</si>
  <si>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</si>
  <si>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</si>
  <si>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</si>
  <si>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</si>
  <si>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</si>
  <si>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</si>
  <si>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</si>
  <si>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</si>
  <si>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</si>
  <si>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</si>
  <si>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</si>
  <si>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</si>
  <si>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</si>
  <si>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</si>
  <si>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</si>
  <si>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</si>
  <si>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</si>
  <si>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</si>
  <si>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</si>
  <si>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</si>
  <si>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</si>
  <si>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</si>
  <si>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</si>
  <si>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</si>
  <si>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</si>
  <si>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</si>
  <si>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</si>
  <si>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</si>
  <si>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</si>
  <si>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</si>
  <si>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</si>
  <si>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</si>
  <si>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</si>
  <si>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</si>
  <si>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</si>
  <si>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</si>
  <si>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</si>
  <si>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</si>
  <si>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</si>
  <si>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</si>
  <si>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</si>
  <si>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</si>
  <si>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</si>
  <si>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</si>
  <si>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</si>
  <si>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</si>
  <si>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</si>
  <si>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</si>
  <si>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</si>
  <si>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</si>
  <si>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</si>
  <si>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</si>
  <si>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</si>
  <si>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</si>
  <si>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</si>
  <si>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</si>
  <si>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</si>
  <si>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</si>
  <si>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</si>
  <si>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</si>
  <si>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</si>
  <si>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</si>
  <si>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</si>
  <si>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</si>
  <si>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</si>
  <si>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</si>
  <si>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</si>
  <si>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</si>
  <si>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</si>
  <si>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</si>
  <si>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</si>
  <si>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</si>
  <si>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</si>
  <si>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</si>
  <si>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</si>
  <si>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</si>
  <si>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</si>
  <si>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</si>
  <si>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</si>
  <si>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</si>
  <si>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</si>
  <si>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</si>
  <si>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</si>
  <si>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</si>
  <si>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</si>
  <si>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</si>
  <si>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</si>
  <si>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</si>
  <si>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</si>
  <si>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</si>
  <si>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</si>
  <si>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</si>
  <si>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</si>
  <si>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</si>
  <si>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</si>
  <si>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</si>
  <si>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</si>
  <si>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</si>
  <si>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</si>
  <si>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</si>
  <si>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</si>
  <si>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</si>
  <si>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</si>
  <si>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</si>
  <si>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</si>
  <si>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</si>
  <si>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</si>
  <si>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</si>
  <si>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</si>
  <si>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</si>
  <si>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</si>
  <si>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</si>
  <si>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</si>
  <si>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</si>
  <si>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</si>
  <si>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</si>
  <si>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</si>
  <si>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</si>
  <si>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</si>
  <si>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</si>
  <si>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</si>
  <si>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</si>
  <si>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</si>
  <si>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</si>
  <si>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</si>
  <si>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</si>
  <si>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</si>
  <si>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</si>
  <si>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</si>
  <si>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</si>
  <si>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</si>
  <si>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</si>
  <si>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</si>
  <si>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</si>
  <si>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</si>
  <si>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</si>
  <si>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</si>
  <si>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</si>
  <si>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</si>
  <si>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</si>
  <si>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</si>
  <si>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</si>
  <si>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</si>
  <si>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</si>
  <si>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</si>
  <si>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</si>
  <si>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</si>
  <si>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</si>
  <si>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</si>
  <si>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</si>
  <si>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</si>
  <si>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</si>
  <si>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</si>
  <si>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</si>
  <si>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</si>
  <si>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</si>
  <si>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</si>
  <si>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</si>
  <si>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</si>
  <si>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</si>
  <si>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</si>
  <si>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</si>
  <si>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</si>
  <si>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</si>
  <si>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</si>
  <si>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</si>
  <si>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</si>
  <si>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</si>
  <si>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</si>
  <si>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</si>
  <si>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</si>
  <si>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</si>
  <si>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</si>
  <si>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</si>
  <si>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</si>
  <si>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</si>
  <si>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</si>
  <si>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</si>
  <si>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</si>
  <si>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</si>
  <si>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</si>
  <si>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</si>
  <si>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</si>
  <si>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</si>
  <si>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</si>
  <si>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</si>
  <si>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</si>
  <si>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</si>
  <si>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</si>
  <si>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</si>
  <si>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</si>
  <si>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</si>
  <si>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</si>
  <si>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</si>
  <si>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</si>
  <si>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</si>
  <si>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</si>
  <si>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</si>
  <si>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</si>
  <si>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</si>
  <si>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</si>
  <si>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</si>
  <si>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</si>
  <si>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</si>
  <si>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</si>
  <si>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</si>
  <si>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</si>
  <si>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</si>
  <si>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</si>
  <si>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</si>
  <si>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</si>
  <si>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</si>
  <si>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</si>
  <si>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</si>
  <si>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</si>
  <si>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</si>
  <si>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</si>
  <si>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</si>
  <si>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</si>
  <si>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</si>
  <si>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</si>
  <si>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</si>
  <si>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</si>
  <si>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</si>
  <si>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</si>
  <si>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</si>
  <si>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</si>
  <si>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</si>
  <si>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</si>
  <si>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</si>
  <si>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</si>
  <si>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</si>
  <si>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</si>
  <si>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</si>
  <si>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</si>
  <si>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</si>
  <si>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</si>
  <si>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</si>
  <si>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</si>
  <si>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</si>
  <si>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</si>
  <si>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</si>
  <si>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</si>
  <si>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</si>
  <si>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</si>
  <si>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</si>
  <si>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</si>
  <si>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</si>
  <si>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</si>
  <si>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</si>
  <si>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</si>
  <si>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</si>
  <si>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</si>
  <si>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</si>
  <si>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</si>
  <si>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</si>
  <si>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</si>
  <si>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</si>
  <si>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</si>
  <si>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</si>
  <si>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</si>
  <si>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</si>
  <si>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</si>
  <si>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</si>
  <si>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</si>
  <si>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</si>
  <si>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</si>
  <si>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</si>
  <si>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</si>
  <si>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</si>
  <si>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</si>
  <si>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</si>
  <si>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</si>
  <si>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</si>
  <si>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</si>
  <si>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</si>
  <si>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</si>
  <si>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</si>
  <si>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</si>
  <si>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</si>
  <si>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</si>
  <si>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</si>
  <si>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</si>
  <si>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</si>
  <si>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</si>
  <si>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</si>
  <si>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</si>
  <si>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</si>
  <si>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</si>
  <si>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</si>
  <si>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</si>
  <si>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</si>
  <si>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</si>
  <si>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</si>
  <si>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</si>
  <si>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</si>
  <si>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</si>
  <si>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</si>
  <si>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</si>
  <si>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</si>
  <si>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</si>
  <si>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</si>
  <si>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</si>
  <si>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</si>
  <si>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</si>
  <si>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</si>
  <si>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</si>
  <si>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</si>
  <si>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</si>
  <si>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</si>
  <si>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</si>
  <si>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</si>
  <si>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</si>
  <si>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</si>
  <si>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</si>
  <si>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</si>
  <si>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</si>
  <si>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</si>
  <si>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</si>
  <si>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</si>
  <si>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</si>
  <si>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</si>
  <si>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</si>
  <si>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</si>
  <si>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</si>
  <si>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</si>
  <si>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</si>
  <si>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</si>
  <si>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</si>
  <si>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</si>
  <si>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</si>
  <si>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</si>
  <si>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</si>
  <si>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</si>
  <si>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</si>
  <si>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</si>
  <si>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</si>
  <si>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</si>
  <si>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</si>
  <si>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</si>
  <si>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</si>
  <si>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</si>
  <si>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</si>
  <si>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</si>
  <si>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</si>
  <si>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</si>
  <si>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</si>
  <si>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</si>
  <si>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</si>
  <si>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</si>
  <si>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</si>
  <si>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</si>
  <si>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</si>
  <si>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</si>
  <si>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</si>
  <si>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</si>
  <si>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</si>
  <si>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</si>
  <si>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</si>
  <si>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</si>
  <si>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</si>
  <si>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</si>
  <si>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</si>
  <si>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</si>
  <si>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</si>
  <si>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</si>
  <si>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</si>
  <si>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</si>
  <si>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</si>
  <si>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</si>
  <si>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</si>
  <si>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</si>
  <si>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</si>
  <si>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</si>
  <si>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</si>
  <si>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</si>
  <si>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</si>
  <si>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</si>
  <si>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</si>
  <si>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</si>
  <si>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</si>
  <si>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</si>
  <si>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</si>
  <si>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</si>
  <si>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</si>
  <si>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</si>
  <si>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</si>
  <si>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</si>
  <si>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</si>
  <si>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</si>
  <si>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</si>
  <si>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</si>
  <si>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</si>
  <si>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</si>
  <si>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</si>
  <si>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</si>
  <si>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</si>
  <si>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</si>
  <si>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</si>
  <si>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</si>
  <si>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</si>
  <si>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</si>
  <si>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</si>
  <si>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</si>
  <si>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</si>
  <si>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</si>
  <si>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</si>
  <si>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</si>
  <si>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</si>
  <si>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</si>
  <si>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</si>
  <si>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</si>
  <si>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</si>
  <si>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</si>
  <si>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</si>
  <si>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</si>
  <si>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</si>
  <si>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</si>
  <si>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</si>
  <si>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</si>
  <si>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</si>
  <si>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</si>
  <si>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</si>
  <si>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</si>
  <si>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</si>
  <si>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</si>
  <si>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</si>
  <si>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</si>
  <si>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</si>
  <si>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</si>
  <si>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</si>
  <si>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</si>
  <si>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</si>
  <si>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</si>
  <si>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</si>
  <si>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</si>
  <si>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</si>
  <si>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</si>
  <si>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</si>
  <si>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</si>
  <si>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</si>
  <si>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</si>
  <si>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</si>
  <si>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</si>
  <si>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</si>
  <si>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</si>
  <si>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</si>
  <si>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</si>
  <si>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</si>
  <si>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</si>
  <si>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</si>
  <si>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</si>
  <si>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</si>
  <si>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</si>
  <si>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</si>
  <si>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</si>
  <si>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</si>
  <si>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</si>
  <si>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</si>
  <si>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</si>
  <si>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</si>
  <si>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</si>
  <si>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</si>
  <si>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</si>
  <si>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</si>
  <si>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</si>
  <si>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</si>
  <si>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</si>
  <si>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</si>
  <si>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</si>
  <si>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</si>
  <si>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</si>
  <si>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</si>
  <si>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</si>
  <si>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</si>
  <si>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</si>
  <si>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</si>
  <si>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</si>
  <si>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</si>
  <si>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</si>
  <si>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</si>
  <si>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</si>
  <si>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</si>
  <si>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</si>
  <si>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</si>
  <si>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</si>
  <si>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</si>
  <si>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</si>
  <si>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</si>
  <si>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</si>
  <si>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</si>
  <si>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</si>
  <si>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</si>
  <si>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</si>
  <si>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</si>
  <si>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</si>
  <si>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</si>
  <si>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</si>
  <si>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</si>
  <si>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</si>
  <si>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</si>
  <si>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</si>
  <si>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</si>
  <si>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</si>
  <si>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</si>
  <si>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</si>
  <si>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</si>
  <si>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</si>
  <si>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</si>
  <si>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</si>
  <si>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</si>
  <si>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</si>
  <si>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</si>
  <si>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</si>
  <si>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</si>
  <si>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</si>
  <si>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</si>
  <si>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</si>
  <si>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</si>
  <si>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</si>
  <si>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</si>
  <si>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</si>
  <si>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</si>
  <si>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</si>
  <si>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</si>
  <si>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</si>
  <si>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</si>
  <si>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</si>
  <si>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</si>
  <si>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</si>
  <si>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</si>
  <si>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</si>
  <si>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</si>
  <si>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</si>
  <si>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</si>
  <si>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</si>
  <si>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</si>
  <si>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</si>
  <si>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</si>
  <si>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</si>
  <si>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</si>
  <si>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</si>
  <si>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</si>
  <si>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</si>
  <si>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</si>
  <si>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</si>
  <si>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</si>
  <si>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</si>
  <si>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</si>
  <si>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</si>
  <si>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</si>
  <si>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</si>
  <si>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</si>
  <si>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</si>
  <si>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</si>
  <si>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</si>
  <si>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</si>
  <si>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</si>
  <si>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</si>
  <si>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</si>
  <si>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</si>
  <si>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</si>
  <si>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</si>
  <si>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</si>
  <si>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</si>
  <si>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</si>
  <si>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</si>
  <si>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</si>
  <si>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</si>
  <si>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</si>
  <si>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</si>
  <si>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</si>
  <si>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</si>
  <si>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</si>
  <si>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</si>
  <si>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</si>
  <si>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</si>
  <si>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</si>
  <si>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</si>
  <si>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</si>
  <si>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</si>
  <si>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</si>
  <si>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</si>
  <si>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</si>
  <si>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</si>
  <si>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</si>
  <si>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</si>
  <si>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</si>
  <si>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</si>
  <si>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</si>
  <si>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</si>
  <si>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</si>
  <si>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</si>
  <si>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</si>
  <si>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</si>
  <si>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</si>
  <si>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</si>
  <si>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</si>
  <si>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</si>
  <si>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</si>
  <si>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</si>
  <si>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</si>
  <si>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</si>
  <si>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</si>
  <si>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</si>
  <si>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</si>
  <si>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</si>
  <si>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</si>
  <si>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</si>
  <si>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</si>
  <si>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</si>
  <si>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</si>
  <si>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</si>
  <si>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</si>
  <si>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</si>
  <si>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</si>
  <si>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</si>
  <si>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</si>
  <si>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</si>
  <si>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</si>
  <si>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</si>
  <si>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</si>
  <si>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</si>
  <si>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</si>
  <si>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</si>
  <si>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</si>
  <si>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</si>
  <si>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</si>
  <si>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</si>
  <si>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</si>
  <si>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</si>
  <si>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</si>
  <si>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</si>
  <si>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</si>
  <si>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</si>
  <si>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</si>
  <si>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</si>
  <si>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</si>
  <si>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</si>
  <si>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</si>
  <si>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</si>
  <si>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</si>
  <si>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</si>
  <si>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</si>
  <si>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</si>
  <si>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</si>
  <si>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</si>
  <si>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</si>
  <si>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</si>
  <si>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</si>
  <si>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</si>
  <si>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</si>
  <si>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</si>
  <si>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</si>
  <si>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</si>
  <si>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</si>
  <si>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</si>
  <si>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</si>
  <si>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</si>
  <si>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</si>
  <si>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</si>
  <si>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</si>
  <si>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</si>
  <si>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</si>
  <si>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</si>
  <si>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</si>
  <si>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</si>
  <si>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</si>
  <si>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</si>
  <si>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</si>
  <si>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</si>
  <si>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</si>
  <si>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</si>
  <si>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</si>
  <si>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</si>
  <si>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</si>
  <si>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</si>
  <si>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</si>
  <si>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</si>
  <si>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</si>
  <si>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</si>
  <si>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</si>
  <si>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</si>
  <si>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</si>
  <si>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</si>
  <si>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</si>
  <si>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</si>
  <si>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</si>
  <si>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</si>
  <si>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</si>
  <si>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</si>
  <si>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</si>
  <si>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</si>
  <si>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</si>
  <si>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</si>
  <si>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</si>
  <si>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</si>
  <si>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</si>
  <si>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</si>
  <si>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</si>
  <si>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</si>
  <si>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</si>
  <si>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</si>
  <si>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</si>
  <si>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</si>
  <si>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</si>
  <si>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</si>
  <si>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</si>
  <si>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</si>
  <si>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</si>
  <si>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</si>
  <si>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</si>
  <si>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</si>
  <si>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</si>
  <si>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</si>
  <si>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</si>
  <si>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</si>
  <si>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</si>
  <si>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</si>
  <si>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</si>
  <si>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</si>
  <si>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</si>
  <si>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</si>
  <si>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</si>
  <si>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</si>
  <si>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</si>
  <si>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</si>
  <si>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</si>
  <si>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</si>
  <si>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</si>
  <si>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</si>
  <si>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</si>
  <si>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</si>
  <si>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</si>
  <si>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</si>
  <si>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</si>
  <si>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</si>
  <si>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</si>
  <si>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</si>
  <si>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</si>
  <si>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</si>
  <si>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</si>
  <si>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</si>
  <si>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</si>
  <si>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</si>
  <si>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</si>
  <si>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</si>
  <si>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</si>
  <si>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</si>
  <si>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</si>
  <si>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</si>
  <si>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</si>
  <si>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</si>
  <si>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</si>
  <si>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</si>
  <si>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</si>
  <si>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</si>
  <si>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</si>
  <si>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</si>
  <si>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</si>
  <si>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</si>
  <si>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</si>
  <si>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</si>
  <si>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</si>
  <si>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</si>
  <si>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</si>
  <si>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</si>
  <si>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</si>
  <si>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</si>
  <si>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</si>
  <si>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</si>
  <si>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</si>
  <si>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</si>
  <si>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</si>
  <si>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</si>
  <si>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</si>
  <si>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</si>
  <si>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</si>
  <si>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</si>
  <si>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</si>
  <si>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</si>
  <si>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</si>
  <si>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</si>
  <si>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</si>
  <si>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</si>
  <si>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</si>
  <si>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</si>
  <si>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</si>
  <si>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</si>
  <si>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</si>
  <si>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</si>
  <si>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</si>
  <si>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</si>
  <si>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</si>
  <si>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</si>
  <si>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</si>
  <si>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</si>
  <si>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</si>
  <si>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</si>
  <si>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</si>
  <si>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</si>
  <si>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</si>
  <si>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</si>
  <si>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</si>
  <si>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</si>
  <si>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</si>
  <si>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</si>
  <si>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</si>
  <si>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</si>
  <si>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</si>
  <si>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</si>
  <si>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</si>
  <si>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</si>
  <si>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</si>
  <si>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</si>
  <si>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</si>
  <si>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</si>
  <si>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</si>
  <si>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</si>
  <si>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</si>
  <si>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</si>
  <si>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</si>
  <si>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</si>
  <si>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</si>
  <si>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</si>
  <si>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</si>
  <si>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</si>
  <si>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</si>
  <si>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</si>
  <si>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</si>
  <si>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</si>
  <si>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</si>
  <si>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</si>
  <si>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</si>
  <si>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</si>
  <si>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</si>
  <si>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</si>
  <si>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</si>
  <si>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</si>
  <si>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</si>
  <si>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</si>
  <si>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</si>
  <si>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</si>
  <si>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</si>
  <si>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</si>
  <si>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</si>
  <si>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</si>
  <si>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</si>
  <si>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</si>
  <si>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</si>
  <si>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</si>
  <si>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</si>
  <si>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</si>
  <si>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</si>
  <si>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</si>
  <si>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</si>
  <si>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</si>
  <si>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</si>
  <si>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</si>
  <si>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</si>
  <si>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</si>
  <si>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</si>
  <si>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</si>
  <si>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</si>
  <si>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</si>
  <si>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</si>
  <si>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</si>
  <si>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</si>
  <si>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</si>
  <si>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</si>
  <si>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</si>
  <si>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</si>
  <si>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</si>
  <si>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</si>
  <si>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</si>
  <si>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</si>
  <si>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</si>
  <si>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</si>
  <si>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</si>
  <si>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</si>
  <si>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</si>
  <si>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</si>
  <si>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</si>
  <si>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</si>
  <si>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</si>
  <si>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</si>
  <si>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</si>
  <si>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</si>
  <si>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</si>
  <si>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</si>
  <si>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</si>
  <si>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</si>
  <si>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</si>
  <si>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</si>
  <si>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</si>
  <si>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</si>
  <si>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</si>
  <si>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</si>
  <si>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</si>
  <si>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</si>
  <si>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</si>
  <si>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</si>
  <si>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</si>
  <si>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</si>
  <si>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</si>
  <si>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</si>
  <si>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</si>
  <si>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</si>
  <si>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</si>
  <si>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</si>
  <si>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</si>
  <si>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</si>
  <si>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</si>
  <si>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</si>
  <si>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</si>
  <si>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</si>
  <si>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</si>
  <si>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</si>
  <si>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</si>
  <si>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</si>
  <si>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</si>
  <si>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</si>
  <si>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</si>
  <si>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</si>
  <si>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</si>
  <si>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</si>
  <si>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</si>
  <si>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</si>
  <si>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</si>
  <si>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</si>
  <si>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</si>
  <si>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</si>
  <si>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</si>
  <si>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</si>
  <si>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</si>
  <si>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</si>
  <si>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</si>
  <si>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</si>
  <si>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</si>
  <si>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</si>
  <si>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</si>
  <si>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</si>
  <si>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</si>
  <si>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</si>
  <si>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</si>
  <si>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</si>
  <si>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</si>
  <si>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</si>
  <si>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</si>
  <si>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</si>
  <si>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</si>
  <si>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</si>
  <si>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</si>
  <si>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</si>
  <si>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</si>
  <si>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</si>
  <si>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</si>
  <si>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</si>
  <si>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</si>
  <si>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</si>
  <si>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</si>
  <si>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</si>
  <si>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</si>
  <si>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</si>
  <si>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</si>
  <si>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</si>
  <si>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</si>
  <si>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</si>
  <si>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</si>
  <si>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</si>
  <si>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</si>
  <si>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</si>
  <si>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</si>
  <si>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</si>
  <si>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</si>
  <si>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</si>
  <si>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</si>
  <si>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</si>
  <si>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</si>
  <si>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</si>
  <si>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</si>
  <si>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</si>
  <si>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</si>
  <si>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</si>
  <si>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</si>
  <si>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</si>
  <si>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</si>
  <si>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</si>
  <si>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</si>
  <si>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</si>
  <si>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</si>
  <si>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</si>
  <si>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</si>
  <si>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</si>
  <si>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</si>
  <si>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</si>
  <si>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</si>
  <si>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</si>
  <si>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</si>
  <si>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</si>
  <si>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</si>
  <si>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</si>
  <si>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</si>
  <si>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</si>
  <si>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</si>
  <si>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</si>
  <si>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</si>
  <si>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</si>
  <si>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</si>
  <si>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</si>
  <si>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</si>
  <si>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</si>
  <si>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</si>
  <si>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</si>
  <si>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</si>
  <si>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</si>
  <si>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</si>
  <si>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</si>
  <si>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</si>
  <si>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</si>
  <si>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</si>
  <si>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</si>
  <si>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</si>
  <si>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</si>
  <si>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</si>
  <si>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</si>
  <si>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</si>
  <si>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</si>
  <si>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</si>
  <si>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</si>
  <si>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</si>
  <si>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</si>
  <si>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</si>
  <si>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</si>
  <si>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</si>
  <si>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</si>
  <si>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</si>
  <si>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</si>
  <si>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</si>
  <si>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</si>
  <si>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</si>
  <si>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</si>
  <si>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</si>
  <si>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</si>
  <si>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</si>
  <si>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</si>
  <si>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</si>
  <si>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</si>
  <si>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</si>
  <si>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</si>
  <si>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</si>
  <si>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</si>
  <si>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</si>
  <si>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</si>
  <si>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</si>
  <si>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</si>
  <si>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</si>
  <si>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</si>
  <si>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</si>
  <si>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</si>
  <si>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</si>
  <si>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</si>
  <si>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</si>
  <si>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</si>
  <si>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</si>
  <si>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</si>
  <si>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</si>
  <si>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</si>
  <si>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</si>
  <si>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</si>
  <si>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</si>
  <si>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</si>
  <si>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</si>
  <si>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</si>
  <si>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</si>
  <si>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</si>
  <si>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</si>
  <si>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</si>
  <si>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</si>
  <si>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</si>
  <si>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</si>
  <si>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</si>
  <si>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</si>
  <si>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</si>
  <si>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</si>
  <si>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</si>
  <si>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</si>
  <si>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</si>
  <si>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</si>
  <si>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</si>
  <si>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</si>
  <si>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</si>
  <si>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</si>
  <si>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</si>
  <si>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</si>
  <si>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</si>
  <si>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</si>
  <si>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</si>
  <si>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</si>
  <si>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</si>
  <si>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</si>
  <si>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</si>
  <si>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</si>
  <si>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</si>
  <si>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</si>
  <si>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</si>
  <si>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</si>
  <si>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</si>
  <si>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</si>
  <si>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</si>
  <si>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</si>
  <si>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</si>
  <si>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</si>
  <si>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</si>
  <si>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</si>
  <si>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</si>
  <si>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</si>
  <si>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</si>
  <si>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</si>
  <si>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</si>
  <si>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</si>
  <si>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</si>
  <si>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</si>
  <si>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</si>
  <si>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</si>
  <si>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</si>
  <si>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</si>
  <si>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</si>
  <si>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</si>
  <si>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</si>
  <si>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</si>
  <si>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</si>
  <si>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</si>
  <si>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</si>
  <si>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</si>
  <si>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</si>
  <si>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</si>
  <si>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</si>
  <si>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</si>
  <si>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</si>
  <si>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</si>
  <si>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</si>
  <si>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</si>
  <si>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</si>
  <si>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</si>
  <si>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</si>
  <si>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</si>
  <si>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</si>
  <si>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</si>
  <si>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</si>
  <si>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</si>
  <si>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</si>
  <si>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</si>
  <si>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</si>
  <si>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</si>
  <si>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</si>
  <si>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</si>
  <si>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</si>
  <si>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</si>
  <si>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</si>
  <si>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</si>
  <si>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</si>
  <si>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</si>
  <si>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</si>
  <si>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</si>
  <si>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</si>
  <si>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</si>
  <si>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</si>
  <si>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</si>
  <si>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</si>
  <si>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</si>
  <si>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</si>
  <si>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</si>
  <si>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</si>
  <si>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</si>
  <si>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</si>
  <si>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</si>
  <si>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</si>
  <si>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</si>
  <si>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</si>
  <si>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</si>
  <si>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</si>
  <si>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</si>
  <si>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</si>
  <si>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</si>
  <si>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</si>
  <si>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</si>
  <si>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</si>
  <si>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</si>
  <si>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</si>
  <si>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</si>
  <si>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</si>
  <si>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</si>
  <si>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</si>
  <si>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</si>
  <si>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</si>
  <si>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</si>
  <si>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</si>
  <si>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</si>
  <si>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</si>
  <si>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</si>
  <si>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</si>
  <si>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</si>
  <si>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</si>
  <si>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</si>
  <si>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</si>
  <si>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</si>
  <si>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</si>
  <si>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</si>
  <si>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</si>
  <si>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</si>
  <si>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</si>
  <si>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</si>
  <si>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</si>
  <si>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</si>
  <si>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</si>
  <si>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</si>
  <si>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</si>
  <si>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</si>
  <si>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</si>
  <si>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</si>
  <si>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</si>
  <si>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</si>
  <si>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</si>
  <si>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</si>
  <si>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</si>
  <si>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</si>
  <si>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</si>
  <si>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</si>
  <si>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</si>
  <si>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</si>
  <si>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</si>
  <si>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</si>
  <si>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</si>
  <si>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</si>
  <si>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</si>
  <si>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</si>
  <si>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</si>
  <si>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</si>
  <si>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</si>
  <si>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</si>
  <si>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</si>
  <si>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</si>
  <si>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</si>
  <si>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</si>
  <si>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</si>
  <si>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</si>
  <si>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</si>
  <si>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</si>
  <si>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</si>
  <si>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</si>
  <si>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</si>
  <si>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</si>
  <si>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</si>
  <si>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</si>
  <si>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</si>
  <si>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</si>
  <si>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</si>
  <si>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</si>
  <si>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</si>
  <si>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</si>
  <si>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</si>
  <si>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</si>
  <si>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</si>
  <si>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</si>
  <si>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</si>
  <si>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</si>
  <si>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</si>
  <si>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</si>
  <si>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</si>
  <si>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</si>
  <si>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</si>
  <si>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</si>
  <si>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</si>
  <si>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</si>
  <si>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</si>
  <si>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</si>
  <si>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</si>
  <si>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</si>
  <si>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</si>
  <si>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</si>
  <si>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</si>
  <si>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</si>
  <si>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</si>
  <si>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</si>
  <si>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</si>
  <si>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</si>
  <si>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</si>
  <si>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</si>
  <si>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</si>
  <si>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</si>
  <si>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</si>
  <si>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</si>
  <si>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</si>
  <si>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</si>
  <si>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</si>
  <si>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</si>
  <si>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</si>
  <si>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</si>
  <si>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</si>
  <si>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</si>
  <si>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</si>
  <si>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</si>
  <si>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</si>
  <si>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</si>
  <si>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</si>
  <si>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</si>
  <si>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</si>
  <si>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</si>
  <si>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</si>
  <si>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</si>
  <si>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</si>
  <si>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</si>
  <si>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</si>
  <si>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</si>
  <si>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</si>
  <si>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</si>
  <si>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</si>
  <si>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</si>
  <si>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</si>
  <si>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</si>
  <si>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</si>
  <si>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</si>
  <si>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</si>
  <si>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</si>
  <si>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</si>
  <si>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</si>
  <si>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</si>
  <si>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</si>
  <si>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</si>
  <si>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</si>
  <si>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</si>
  <si>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</si>
  <si>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</si>
  <si>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</si>
  <si>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</si>
  <si>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</si>
  <si>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</si>
  <si>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</si>
  <si>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</si>
  <si>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</si>
  <si>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</si>
  <si>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</si>
  <si>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</si>
  <si>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</si>
  <si>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</si>
  <si>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</si>
  <si>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</si>
  <si>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</si>
  <si>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</si>
  <si>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</si>
  <si>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</si>
  <si>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</si>
  <si>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</si>
  <si>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</si>
  <si>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</si>
  <si>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</si>
  <si>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</si>
  <si>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</si>
  <si>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</si>
  <si>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</si>
  <si>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</si>
  <si>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</si>
  <si>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</si>
  <si>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</si>
  <si>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</si>
  <si>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</si>
  <si>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</si>
  <si>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</si>
  <si>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</si>
  <si>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</si>
  <si>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</si>
  <si>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</si>
  <si>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</si>
  <si>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</si>
  <si>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</si>
  <si>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</si>
  <si>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</si>
  <si>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</si>
  <si>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</si>
  <si>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</si>
  <si>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</si>
  <si>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</si>
  <si>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</si>
  <si>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</si>
  <si>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</si>
  <si>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</si>
  <si>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</si>
  <si>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</si>
  <si>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</si>
  <si>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</si>
  <si>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</si>
  <si>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</si>
  <si>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</si>
  <si>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</si>
  <si>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</si>
  <si>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</si>
  <si>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</si>
  <si>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</si>
  <si>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</si>
  <si>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</si>
  <si>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</si>
  <si>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</si>
  <si>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</si>
  <si>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</si>
  <si>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</si>
  <si>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</si>
  <si>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</si>
  <si>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</si>
  <si>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</si>
  <si>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</si>
  <si>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</si>
  <si>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</si>
  <si>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</si>
  <si>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</si>
  <si>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</si>
  <si>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</si>
  <si>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</si>
  <si>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</si>
  <si>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</si>
  <si>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</si>
  <si>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</si>
  <si>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</si>
  <si>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</si>
  <si>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</si>
  <si>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</si>
  <si>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</si>
  <si>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</si>
  <si>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</si>
  <si>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</si>
  <si>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</si>
  <si>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</si>
  <si>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</si>
  <si>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</si>
  <si>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</si>
  <si>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</si>
  <si>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</si>
  <si>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</si>
  <si>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</si>
  <si>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</si>
  <si>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</si>
  <si>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</si>
  <si>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</si>
  <si>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</si>
  <si>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</si>
  <si>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</si>
  <si>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</si>
  <si>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</si>
  <si>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</si>
  <si>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</si>
  <si>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</si>
  <si>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</si>
  <si>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</si>
  <si>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</si>
  <si>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</si>
  <si>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</si>
  <si>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</si>
  <si>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</si>
  <si>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</si>
  <si>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</si>
  <si>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</si>
  <si>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</si>
  <si>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</si>
  <si>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</si>
  <si>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</si>
  <si>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</si>
  <si>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</si>
  <si>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</si>
  <si>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</si>
  <si>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</si>
  <si>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</si>
  <si>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</si>
  <si>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</si>
  <si>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</si>
  <si>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</si>
  <si>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</si>
  <si>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</si>
  <si>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</si>
  <si>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</si>
  <si>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</si>
  <si>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</si>
  <si>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</si>
  <si>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</si>
  <si>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</si>
  <si>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</si>
  <si>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</si>
  <si>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</si>
  <si>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</si>
  <si>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</si>
  <si>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</si>
  <si>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</si>
  <si>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</si>
  <si>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</si>
  <si>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</si>
  <si>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</si>
  <si>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</si>
  <si>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</si>
  <si>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</si>
  <si>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</si>
  <si>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</si>
  <si>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</si>
  <si>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</si>
  <si>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</si>
  <si>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</si>
  <si>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</si>
  <si>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</si>
  <si>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</si>
  <si>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</si>
  <si>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</si>
  <si>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</si>
  <si>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</si>
  <si>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</si>
  <si>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</si>
  <si>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</si>
  <si>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</si>
  <si>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</si>
  <si>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</si>
  <si>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</si>
  <si>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</si>
  <si>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</si>
  <si>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</si>
  <si>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</si>
  <si>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</si>
  <si>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</si>
  <si>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</si>
  <si>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</si>
  <si>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</si>
  <si>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</si>
  <si>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</si>
  <si>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</si>
  <si>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</si>
  <si>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</si>
  <si>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</si>
  <si>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</si>
  <si>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</si>
  <si>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</si>
  <si>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</si>
  <si>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</si>
  <si>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</si>
  <si>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</si>
  <si>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</si>
  <si>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</si>
  <si>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</si>
  <si>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</si>
  <si>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</si>
  <si>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</si>
  <si>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</si>
  <si>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</si>
  <si>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</si>
  <si>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</si>
  <si>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</si>
  <si>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</si>
  <si>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</si>
  <si>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</si>
  <si>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</si>
  <si>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</si>
  <si>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</si>
  <si>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</si>
  <si>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</si>
  <si>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</si>
  <si>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</si>
  <si>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</si>
  <si>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</si>
  <si>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</si>
  <si>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</si>
  <si>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</si>
  <si>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</si>
  <si>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</si>
  <si>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</si>
  <si>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</si>
  <si>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</si>
  <si>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</si>
  <si>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</si>
  <si>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</si>
  <si>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</si>
  <si>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</si>
  <si>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</si>
  <si>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</si>
  <si>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</si>
  <si>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</si>
  <si>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</si>
  <si>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</si>
  <si>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</si>
  <si>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</si>
  <si>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</si>
  <si>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</si>
  <si>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</si>
  <si>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</si>
  <si>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</si>
  <si>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</si>
  <si>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</si>
  <si>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</si>
  <si>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</si>
  <si>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</si>
  <si>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</si>
  <si>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</si>
  <si>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</si>
  <si>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</si>
  <si>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</si>
  <si>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</si>
  <si>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</si>
  <si>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</si>
  <si>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</si>
  <si>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</si>
  <si>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</si>
  <si>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</si>
  <si>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</si>
  <si>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</si>
  <si>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</si>
  <si>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</si>
  <si>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</si>
  <si>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</si>
  <si>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</si>
  <si>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</si>
  <si>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</si>
  <si>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</si>
  <si>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</si>
  <si>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</si>
  <si>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</si>
  <si>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</si>
  <si>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</si>
  <si>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</si>
  <si>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</si>
  <si>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</si>
  <si>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</si>
  <si>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</si>
  <si>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</si>
  <si>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</si>
  <si>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</si>
  <si>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</si>
  <si>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</si>
  <si>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</si>
  <si>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</si>
  <si>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</si>
  <si>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</si>
  <si>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</si>
  <si>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</si>
  <si>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</si>
  <si>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</si>
  <si>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</si>
  <si>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</si>
  <si>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</si>
  <si>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</si>
  <si>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</si>
  <si>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</si>
  <si>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</si>
  <si>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</si>
  <si>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</si>
  <si>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</si>
  <si>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</si>
  <si>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</si>
  <si>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</si>
  <si>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</si>
  <si>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</si>
  <si>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</si>
  <si>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</si>
  <si>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</si>
  <si>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</si>
  <si>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</si>
  <si>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</si>
  <si>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</si>
  <si>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</si>
  <si>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</si>
  <si>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</si>
  <si>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</si>
  <si>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</si>
  <si>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</si>
  <si>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</si>
  <si>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</si>
  <si>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</si>
  <si>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</si>
  <si>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</si>
  <si>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</si>
  <si>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</si>
  <si>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</si>
  <si>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</si>
  <si>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</si>
  <si>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</si>
  <si>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</si>
  <si>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</si>
  <si>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</si>
  <si>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</si>
  <si>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</si>
  <si>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</si>
  <si>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</si>
  <si>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</si>
  <si>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</si>
  <si>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</si>
  <si>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</si>
  <si>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</si>
  <si>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</si>
  <si>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</si>
  <si>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</si>
  <si>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</si>
  <si>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</si>
  <si>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</si>
  <si>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</si>
  <si>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</si>
  <si>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</si>
  <si>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</si>
  <si>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</si>
  <si>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</si>
  <si>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</si>
  <si>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</si>
  <si>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</si>
  <si>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</si>
  <si>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</si>
  <si>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</si>
  <si>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</si>
  <si>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</si>
  <si>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</si>
  <si>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</si>
  <si>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</si>
  <si>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</si>
  <si>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</si>
  <si>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</si>
  <si>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</si>
  <si>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</si>
  <si>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</si>
  <si>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</si>
  <si>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</si>
  <si>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</si>
  <si>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</si>
  <si>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</si>
  <si>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</si>
  <si>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</si>
  <si>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</si>
  <si>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</si>
  <si>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</si>
  <si>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</si>
  <si>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</si>
  <si>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</si>
  <si>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</si>
  <si>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</si>
  <si>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</si>
  <si>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</si>
  <si>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</si>
  <si>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</si>
  <si>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</si>
  <si>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</si>
  <si>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</si>
  <si>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</si>
  <si>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</si>
  <si>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</si>
  <si>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</si>
  <si>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</si>
  <si>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</si>
  <si>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</si>
  <si>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</si>
  <si>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</si>
  <si>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</si>
  <si>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</si>
  <si>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</si>
  <si>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</si>
  <si>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</si>
  <si>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</si>
  <si>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</si>
  <si>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</si>
  <si>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</si>
  <si>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</si>
  <si>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</si>
  <si>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</si>
  <si>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</si>
  <si>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</si>
  <si>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</si>
  <si>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</si>
  <si>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</si>
  <si>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</si>
  <si>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</si>
  <si>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</si>
  <si>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</si>
  <si>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</si>
  <si>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</si>
  <si>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</si>
  <si>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</si>
  <si>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</si>
  <si>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</si>
  <si>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</si>
  <si>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</si>
  <si>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</si>
  <si>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</si>
  <si>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</si>
  <si>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</si>
  <si>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</si>
  <si>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</si>
  <si>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</si>
  <si>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</si>
  <si>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</si>
  <si>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</si>
  <si>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</si>
  <si>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</si>
  <si>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</si>
  <si>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</si>
  <si>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</si>
  <si>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</si>
  <si>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</si>
  <si>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</si>
  <si>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</si>
  <si>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</si>
  <si>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</si>
  <si>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</si>
  <si>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</si>
  <si>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</si>
  <si>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</si>
  <si>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</si>
  <si>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</si>
  <si>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</si>
  <si>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</si>
  <si>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</si>
  <si>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</si>
  <si>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</si>
  <si>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</si>
  <si>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</si>
  <si>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</si>
  <si>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</si>
  <si>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</si>
  <si>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</si>
  <si>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</si>
  <si>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</si>
  <si>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</si>
  <si>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</si>
  <si>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</si>
  <si>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</si>
  <si>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</si>
  <si>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</si>
  <si>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</si>
  <si>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</si>
  <si>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</si>
  <si>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</si>
  <si>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</si>
  <si>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</si>
  <si>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</si>
  <si>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</si>
  <si>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</si>
  <si>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</si>
  <si>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</si>
  <si>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</si>
  <si>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</si>
  <si>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</si>
  <si>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</si>
  <si>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</si>
  <si>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</si>
  <si>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</si>
  <si>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</si>
  <si>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</si>
  <si>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</si>
  <si>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</si>
  <si>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</si>
  <si>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</si>
  <si>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</si>
  <si>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</si>
  <si>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</si>
  <si>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</si>
  <si>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</si>
  <si>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</si>
  <si>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</si>
  <si>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</si>
  <si>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</si>
  <si>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</si>
  <si>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</si>
  <si>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</si>
  <si>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</si>
  <si>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</si>
  <si>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</si>
  <si>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</si>
  <si>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</si>
  <si>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</si>
  <si>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</si>
  <si>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</si>
  <si>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</si>
  <si>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</si>
  <si>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</si>
  <si>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</si>
  <si>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</si>
  <si>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</si>
  <si>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</si>
  <si>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</si>
  <si>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</si>
  <si>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</si>
  <si>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</si>
  <si>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</si>
  <si>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</si>
  <si>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</si>
  <si>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</si>
  <si>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</si>
  <si>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</si>
  <si>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</si>
  <si>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</si>
  <si>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</si>
  <si>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</si>
  <si>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</si>
  <si>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</si>
  <si>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</si>
  <si>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</si>
  <si>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</si>
  <si>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</si>
  <si>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</si>
  <si>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</si>
  <si>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</si>
  <si>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</si>
  <si>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</si>
  <si>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</si>
  <si>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</si>
  <si>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</si>
  <si>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</si>
  <si>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</si>
  <si>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</si>
  <si>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</si>
  <si>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</si>
  <si>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</si>
  <si>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</si>
  <si>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</si>
  <si>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</si>
  <si>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</si>
  <si>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</si>
  <si>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</si>
  <si>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</si>
  <si>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</si>
  <si>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</si>
  <si>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</si>
  <si>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</si>
  <si>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</si>
  <si>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</si>
  <si>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</si>
  <si>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</si>
  <si>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</si>
  <si>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</si>
  <si>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</si>
  <si>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</si>
  <si>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</si>
  <si>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</si>
  <si>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</si>
  <si>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</si>
  <si>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</si>
  <si>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</si>
  <si>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</si>
  <si>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</si>
  <si>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</si>
  <si>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</si>
  <si>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</si>
  <si>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</si>
  <si>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</si>
  <si>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</si>
  <si>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</si>
  <si>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</si>
  <si>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</si>
  <si>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</si>
  <si>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</si>
  <si>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</si>
  <si>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</si>
  <si>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</si>
  <si>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</si>
  <si>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</si>
  <si>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</si>
  <si>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</si>
  <si>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</si>
  <si>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</si>
  <si>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</si>
  <si>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</si>
  <si>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</si>
  <si>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</si>
  <si>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</si>
  <si>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</si>
  <si>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</si>
  <si>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</si>
  <si>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</si>
  <si>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</si>
  <si>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</si>
  <si>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</si>
  <si>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</si>
  <si>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</si>
  <si>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</si>
  <si>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</si>
  <si>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</si>
  <si>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</si>
  <si>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</si>
  <si>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</si>
  <si>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</si>
  <si>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</si>
  <si>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</si>
  <si>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</si>
  <si>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</si>
  <si>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</si>
  <si>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</si>
  <si>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</si>
  <si>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</si>
  <si>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</si>
  <si>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</si>
  <si>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</si>
  <si>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</si>
  <si>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</si>
  <si>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</si>
  <si>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</si>
  <si>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</si>
  <si>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</si>
  <si>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</si>
  <si>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</si>
  <si>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</si>
  <si>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</si>
  <si>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</si>
  <si>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</si>
  <si>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</si>
  <si>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</si>
  <si>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</si>
  <si>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</si>
  <si>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</si>
  <si>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</si>
  <si>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</si>
  <si>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</si>
  <si>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</si>
  <si>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</si>
  <si>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</si>
  <si>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</si>
  <si>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</si>
  <si>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</si>
  <si>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</si>
  <si>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</si>
  <si>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</si>
  <si>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</si>
  <si>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</si>
  <si>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</si>
  <si>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</si>
  <si>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</si>
  <si>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</si>
  <si>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</si>
  <si>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</si>
  <si>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</si>
  <si>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</si>
  <si>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</si>
  <si>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</si>
  <si>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</si>
  <si>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</si>
  <si>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</si>
  <si>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</si>
  <si>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</si>
  <si>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</si>
  <si>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</si>
  <si>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</si>
  <si>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</si>
  <si>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</si>
  <si>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</si>
  <si>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</si>
  <si>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</si>
  <si>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</si>
  <si>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</si>
  <si>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</si>
  <si>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</si>
  <si>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</si>
  <si>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</si>
  <si>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</si>
  <si>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</si>
  <si>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</si>
  <si>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</si>
  <si>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</si>
  <si>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</si>
  <si>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</si>
  <si>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</si>
  <si>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</si>
  <si>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</si>
  <si>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</si>
  <si>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</si>
  <si>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</si>
  <si>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</si>
  <si>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</si>
  <si>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</si>
  <si>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</si>
  <si>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</si>
  <si>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</si>
  <si>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</si>
  <si>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</si>
  <si>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</si>
  <si>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</si>
  <si>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</si>
  <si>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</si>
  <si>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</si>
  <si>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</si>
  <si>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</si>
  <si>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</si>
  <si>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</si>
  <si>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</si>
  <si>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</si>
  <si>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</si>
  <si>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</si>
  <si>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</si>
  <si>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</si>
  <si>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</si>
  <si>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</si>
  <si>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</si>
  <si>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</si>
  <si>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</si>
  <si>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</si>
  <si>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</si>
  <si>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</si>
  <si>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</si>
  <si>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</si>
  <si>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</si>
  <si>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</si>
  <si>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</si>
  <si>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</si>
  <si>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</si>
  <si>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</si>
  <si>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</si>
  <si>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</si>
  <si>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</si>
  <si>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</si>
  <si>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</si>
  <si>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</si>
  <si>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</si>
  <si>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</si>
  <si>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</si>
  <si>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</si>
  <si>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</si>
  <si>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</si>
  <si>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</si>
  <si>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</si>
  <si>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</si>
  <si>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</si>
  <si>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</si>
  <si>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</si>
  <si>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</si>
  <si>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</si>
  <si>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</si>
  <si>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</si>
  <si>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</si>
  <si>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</si>
  <si>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</si>
  <si>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</si>
  <si>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</si>
  <si>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</si>
  <si>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</si>
  <si>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</si>
  <si>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</si>
  <si>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</si>
  <si>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</si>
  <si>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</si>
  <si>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</si>
  <si>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</si>
  <si>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</si>
  <si>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</si>
  <si>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</si>
  <si>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</si>
  <si>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</si>
  <si>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</si>
  <si>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</si>
  <si>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</si>
  <si>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</si>
  <si>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</si>
  <si>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</si>
  <si>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</si>
  <si>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</si>
  <si>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</si>
  <si>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</si>
  <si>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</si>
  <si>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</si>
  <si>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</si>
  <si>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</si>
  <si>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</si>
  <si>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</si>
  <si>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</si>
  <si>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</si>
  <si>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</si>
  <si>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</si>
  <si>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</si>
  <si>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</si>
  <si>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</si>
  <si>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</si>
  <si>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</si>
  <si>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</si>
  <si>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</si>
  <si>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</si>
  <si>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</si>
  <si>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</si>
  <si>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</si>
  <si>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</si>
  <si>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</si>
  <si>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</si>
  <si>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</si>
  <si>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</si>
  <si>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</si>
  <si>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</si>
  <si>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</si>
  <si>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</si>
  <si>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</si>
  <si>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</si>
  <si>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</si>
  <si>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</si>
  <si>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</si>
  <si>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</si>
  <si>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</si>
  <si>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</si>
  <si>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</si>
  <si>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</si>
  <si>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</si>
  <si>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</si>
  <si>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</si>
  <si>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</si>
  <si>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</si>
  <si>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</si>
  <si>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</si>
  <si>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</si>
  <si>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</si>
  <si>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</si>
  <si>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</si>
  <si>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</si>
  <si>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</si>
  <si>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</si>
  <si>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</si>
  <si>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</si>
  <si>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</si>
  <si>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</si>
  <si>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</si>
  <si>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</si>
  <si>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</si>
  <si>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</si>
  <si>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</si>
  <si>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</si>
  <si>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</si>
  <si>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</si>
  <si>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</si>
  <si>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</si>
  <si>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</si>
  <si>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</si>
  <si>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</si>
  <si>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</si>
  <si>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</si>
  <si>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</si>
  <si>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</si>
  <si>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</si>
  <si>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</si>
  <si>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</si>
  <si>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</si>
  <si>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</si>
  <si>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</si>
  <si>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</si>
  <si>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</si>
  <si>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</si>
  <si>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</si>
  <si>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</si>
  <si>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</si>
  <si>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</si>
  <si>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</si>
  <si>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</si>
  <si>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</si>
  <si>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</si>
  <si>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</si>
  <si>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</si>
  <si>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</si>
  <si>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</si>
  <si>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</si>
  <si>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</si>
  <si>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</si>
  <si>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</si>
  <si>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</si>
  <si>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</si>
  <si>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</si>
  <si>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</si>
  <si>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</si>
  <si>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</si>
  <si>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</si>
  <si>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</si>
  <si>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</si>
  <si>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</si>
  <si>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</si>
  <si>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</si>
  <si>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</si>
  <si>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</si>
  <si>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</si>
  <si>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</si>
  <si>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</si>
  <si>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</si>
  <si>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</si>
  <si>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</si>
  <si>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</si>
  <si>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</si>
  <si>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</si>
  <si>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</si>
  <si>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</si>
  <si>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</si>
  <si>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</si>
  <si>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</si>
  <si>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</si>
  <si>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</si>
  <si>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</si>
  <si>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</si>
  <si>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</si>
  <si>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</si>
  <si>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</si>
  <si>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</si>
  <si>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</si>
  <si>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</si>
  <si>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</si>
  <si>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</si>
  <si>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</si>
  <si>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</si>
  <si>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</si>
  <si>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</si>
  <si>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</si>
  <si>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</si>
  <si>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</si>
  <si>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</si>
  <si>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</si>
  <si>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</si>
  <si>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</si>
  <si>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</si>
  <si>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</si>
  <si>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</si>
  <si>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</si>
  <si>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</si>
  <si>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</si>
  <si>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</si>
  <si>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</si>
  <si>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</si>
  <si>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</si>
  <si>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</si>
  <si>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</si>
  <si>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</si>
  <si>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</si>
  <si>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</si>
  <si>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</si>
  <si>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</si>
  <si>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</si>
  <si>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</si>
  <si>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</si>
  <si>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</si>
  <si>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</si>
  <si>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</si>
  <si>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</si>
  <si>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</si>
  <si>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</si>
  <si>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</si>
  <si>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</si>
  <si>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</si>
  <si>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</si>
  <si>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</si>
  <si>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</si>
  <si>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</si>
  <si>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</si>
  <si>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</si>
  <si>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</si>
  <si>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</si>
  <si>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</si>
  <si>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</si>
  <si>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</si>
  <si>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</si>
  <si>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</si>
  <si>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</si>
  <si>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</si>
  <si>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</si>
  <si>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</si>
  <si>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</si>
  <si>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</si>
  <si>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</si>
  <si>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</si>
  <si>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</si>
  <si>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</si>
  <si>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</si>
  <si>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</si>
  <si>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</si>
  <si>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</si>
  <si>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</si>
  <si>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</si>
  <si>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</si>
  <si>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</si>
  <si>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</si>
  <si>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</si>
  <si>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</si>
  <si>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</si>
  <si>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</si>
  <si>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</si>
  <si>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</si>
  <si>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</si>
  <si>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</si>
  <si>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</si>
  <si>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</si>
  <si>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</si>
  <si>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</si>
  <si>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</si>
  <si>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</si>
  <si>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</si>
  <si>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</si>
  <si>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</si>
  <si>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</si>
  <si>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</si>
  <si>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</si>
  <si>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</si>
  <si>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</si>
  <si>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</si>
  <si>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</si>
  <si>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</si>
  <si>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</si>
  <si>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</si>
  <si>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</si>
  <si>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</si>
  <si>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</si>
  <si>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</si>
  <si>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</si>
  <si>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</si>
  <si>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</si>
  <si>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</si>
  <si>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</si>
  <si>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</si>
  <si>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</si>
  <si>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</si>
  <si>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</si>
  <si>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</si>
  <si>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</si>
  <si>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</si>
  <si>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</si>
  <si>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</si>
  <si>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</si>
  <si>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</si>
  <si>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</si>
  <si>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</si>
  <si>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</si>
  <si>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</si>
  <si>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</si>
  <si>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</si>
  <si>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</si>
  <si>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</si>
  <si>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</si>
  <si>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</si>
  <si>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</si>
  <si>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</si>
  <si>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</si>
  <si>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</si>
  <si>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</si>
  <si>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</si>
  <si>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</si>
  <si>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</si>
  <si>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</si>
  <si>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</si>
  <si>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</si>
  <si>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</si>
  <si>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</si>
  <si>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</si>
  <si>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</si>
  <si>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</si>
  <si>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</si>
  <si>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</si>
  <si>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</si>
  <si>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</si>
  <si>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</si>
  <si>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</si>
  <si>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</si>
  <si>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</si>
  <si>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</si>
  <si>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</si>
  <si>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</si>
  <si>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</si>
  <si>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</si>
  <si>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</si>
  <si>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</si>
  <si>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</si>
  <si>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</si>
  <si>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</si>
  <si>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</si>
  <si>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</si>
  <si>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</si>
  <si>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</si>
  <si>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</si>
  <si>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</si>
  <si>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</si>
  <si>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</si>
  <si>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</si>
  <si>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</si>
  <si>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</si>
  <si>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</si>
  <si>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</si>
  <si>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</si>
  <si>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</si>
  <si>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</si>
  <si>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</si>
  <si>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</si>
  <si>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</si>
  <si>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</si>
  <si>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</si>
  <si>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</si>
  <si>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</si>
  <si>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</si>
  <si>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</si>
  <si>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</si>
  <si>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</si>
  <si>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</si>
  <si>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</si>
  <si>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</si>
  <si>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</si>
  <si>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</si>
  <si>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</si>
  <si>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</si>
  <si>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</si>
  <si>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</si>
  <si>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</si>
  <si>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</si>
  <si>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</si>
  <si>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</si>
  <si>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</si>
  <si>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</si>
  <si>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</si>
  <si>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</si>
  <si>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</si>
  <si>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</si>
  <si>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</si>
  <si>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</si>
  <si>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</si>
  <si>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</si>
  <si>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</si>
  <si>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</si>
  <si>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</si>
  <si>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</si>
  <si>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</si>
  <si>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</si>
  <si>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</si>
  <si>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</si>
  <si>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</si>
  <si>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</si>
  <si>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</si>
  <si>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</si>
  <si>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</si>
  <si>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</si>
  <si>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</si>
  <si>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</si>
  <si>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</si>
  <si>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</si>
  <si>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</si>
  <si>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</si>
  <si>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</si>
  <si>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</si>
  <si>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</si>
  <si>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</si>
  <si>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</si>
  <si>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</si>
  <si>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</si>
  <si>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</si>
  <si>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</si>
  <si>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</si>
  <si>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</si>
  <si>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</si>
  <si>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</si>
  <si>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</si>
  <si>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</si>
  <si>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</si>
  <si>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</si>
  <si>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</si>
  <si>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</si>
  <si>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</si>
  <si>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</si>
  <si>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</si>
  <si>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</si>
  <si>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</si>
  <si>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</si>
  <si>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</si>
  <si>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</si>
  <si>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</si>
  <si>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</si>
  <si>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</si>
  <si>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</si>
  <si>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</si>
  <si>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</si>
  <si>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</si>
  <si>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</si>
  <si>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</si>
  <si>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</si>
  <si>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</si>
  <si>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</si>
  <si>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</si>
  <si>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</si>
  <si>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</si>
  <si>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</si>
  <si>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</si>
  <si>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</si>
  <si>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</si>
  <si>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</si>
  <si>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</si>
  <si>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</si>
  <si>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</si>
  <si>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</si>
  <si>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</si>
  <si>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</si>
  <si>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</si>
  <si>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</si>
  <si>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</si>
  <si>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</si>
  <si>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</si>
  <si>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</si>
  <si>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</si>
  <si>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</si>
  <si>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</si>
  <si>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</si>
  <si>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</si>
  <si>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</si>
  <si>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</si>
  <si>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</si>
  <si>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</si>
  <si>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</si>
  <si>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</si>
  <si>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</si>
  <si>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</si>
  <si>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</si>
  <si>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</si>
  <si>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</si>
  <si>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</si>
  <si>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</si>
  <si>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</si>
  <si>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</si>
  <si>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</si>
  <si>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</si>
  <si>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</si>
  <si>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</si>
  <si>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</si>
  <si>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</si>
  <si>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</si>
  <si>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</si>
  <si>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</si>
  <si>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</si>
  <si>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</si>
  <si>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</si>
  <si>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</si>
  <si>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</si>
  <si>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</si>
  <si>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</si>
  <si>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</si>
  <si>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</si>
  <si>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</si>
  <si>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</si>
  <si>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</si>
  <si>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</si>
  <si>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</si>
  <si>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</si>
  <si>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</si>
  <si>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</si>
  <si>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</si>
  <si>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</si>
  <si>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</si>
  <si>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</si>
  <si>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</si>
  <si>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</si>
  <si>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</si>
  <si>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</si>
  <si>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</si>
  <si>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</si>
  <si>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</si>
  <si>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</si>
  <si>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</si>
  <si>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</si>
  <si>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</si>
  <si>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</si>
  <si>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</si>
  <si>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</si>
  <si>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</si>
  <si>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</si>
  <si>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</si>
  <si>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</si>
  <si>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</si>
  <si>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</si>
  <si>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</si>
  <si>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</si>
  <si>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</si>
  <si>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</si>
  <si>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</si>
  <si>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</si>
  <si>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</si>
  <si>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</si>
  <si>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</si>
  <si>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</si>
  <si>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</si>
  <si>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</si>
  <si>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</si>
  <si>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</si>
  <si>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</si>
  <si>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</si>
  <si>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</si>
  <si>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</si>
  <si>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</si>
  <si>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</si>
  <si>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</si>
  <si>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</si>
  <si>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</si>
  <si>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</si>
  <si>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</si>
  <si>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</si>
  <si>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</si>
  <si>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</si>
  <si>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</si>
  <si>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</si>
  <si>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</si>
  <si>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</si>
  <si>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</si>
  <si>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</si>
  <si>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</si>
  <si>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</si>
  <si>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</si>
  <si>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</si>
  <si>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</si>
  <si>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</si>
  <si>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</si>
  <si>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</si>
  <si>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</si>
  <si>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</si>
  <si>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</si>
  <si>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</si>
  <si>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</si>
  <si>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</si>
  <si>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</si>
  <si>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</si>
  <si>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</si>
  <si>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</si>
  <si>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</si>
  <si>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</si>
  <si>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</si>
  <si>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</si>
  <si>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</si>
  <si>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</si>
  <si>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</si>
  <si>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</si>
  <si>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</si>
  <si>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</si>
  <si>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</si>
  <si>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</si>
  <si>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</si>
  <si>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</si>
  <si>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</si>
  <si>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</si>
  <si>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</si>
  <si>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</si>
  <si>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</si>
  <si>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</si>
  <si>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</si>
  <si>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</si>
  <si>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</si>
  <si>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</si>
  <si>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</si>
  <si>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</si>
  <si>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</si>
  <si>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</si>
  <si>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</si>
  <si>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</si>
  <si>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</si>
  <si>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</si>
  <si>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</si>
  <si>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</si>
  <si>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</si>
  <si>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</si>
  <si>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</si>
  <si>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</si>
  <si>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</si>
  <si>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</si>
  <si>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</si>
  <si>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</si>
  <si>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</si>
  <si>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</si>
  <si>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</si>
  <si>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</si>
  <si>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</si>
  <si>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</si>
  <si>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</si>
  <si>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</si>
  <si>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</si>
  <si>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</si>
  <si>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</si>
  <si>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</si>
  <si>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</si>
  <si>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</si>
  <si>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</si>
  <si>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</si>
  <si>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</si>
  <si>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</si>
  <si>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</si>
  <si>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</si>
  <si>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</si>
  <si>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</si>
  <si>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</si>
  <si>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</si>
  <si>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</si>
  <si>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</si>
  <si>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</si>
  <si>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</si>
  <si>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</si>
  <si>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</si>
  <si>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</si>
  <si>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</si>
  <si>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</si>
  <si>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</si>
  <si>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</si>
  <si>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</si>
  <si>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</si>
  <si>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</si>
  <si>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</si>
  <si>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</si>
  <si>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</si>
  <si>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</si>
  <si>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</si>
  <si>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</si>
  <si>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</si>
  <si>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</si>
  <si>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</si>
  <si>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</si>
  <si>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</si>
  <si>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</si>
  <si>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</si>
  <si>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</si>
  <si>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</si>
  <si>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</si>
  <si>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</si>
  <si>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</si>
  <si>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</si>
  <si>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</si>
  <si>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</si>
  <si>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</si>
  <si>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</si>
  <si>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</si>
  <si>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</si>
  <si>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</si>
  <si>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</si>
  <si>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</si>
  <si>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</si>
  <si>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</si>
  <si>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</si>
  <si>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</si>
  <si>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</si>
  <si>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</si>
  <si>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</si>
  <si>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</si>
  <si>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</si>
  <si>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</si>
  <si>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</si>
  <si>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</si>
  <si>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</si>
  <si>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</si>
  <si>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</si>
  <si>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</si>
  <si>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</si>
  <si>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</si>
  <si>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</si>
  <si>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</si>
  <si>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</si>
  <si>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</si>
  <si>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</si>
  <si>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</si>
  <si>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</si>
  <si>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</si>
  <si>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</si>
  <si>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</si>
  <si>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</si>
  <si>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</si>
  <si>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</si>
  <si>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</si>
  <si>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</si>
  <si>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</si>
  <si>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</si>
  <si>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</si>
  <si>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</si>
  <si>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</si>
  <si>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</si>
  <si>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</si>
  <si>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</si>
  <si>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</si>
  <si>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</si>
  <si>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</si>
  <si>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</si>
  <si>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</si>
  <si>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</si>
  <si>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</si>
  <si>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</si>
  <si>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</si>
  <si>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</si>
  <si>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</si>
  <si>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</si>
  <si>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</si>
  <si>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</si>
  <si>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</si>
  <si>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</si>
  <si>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</si>
  <si>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</si>
  <si>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</si>
  <si>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</si>
  <si>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</si>
  <si>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</si>
  <si>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</si>
  <si>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</si>
  <si>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</si>
  <si>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</si>
  <si>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</si>
  <si>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</si>
  <si>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</si>
  <si>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</si>
  <si>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</si>
  <si>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</si>
  <si>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</si>
  <si>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</si>
  <si>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</si>
  <si>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</si>
  <si>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</si>
  <si>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</si>
  <si>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</si>
  <si>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</si>
  <si>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</si>
  <si>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</si>
  <si>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</si>
  <si>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</si>
  <si>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</si>
  <si>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</si>
  <si>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</si>
  <si>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</si>
  <si>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</si>
  <si>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</si>
  <si>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</si>
  <si>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</si>
  <si>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</si>
  <si>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</si>
  <si>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</si>
  <si>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</si>
  <si>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</si>
  <si>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</si>
  <si>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</si>
  <si>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</si>
  <si>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</si>
  <si>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</si>
  <si>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</si>
  <si>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</si>
  <si>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</si>
  <si>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</si>
  <si>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</si>
  <si>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</si>
  <si>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</si>
  <si>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</si>
  <si>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</si>
  <si>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</si>
  <si>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</si>
  <si>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</si>
  <si>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</si>
  <si>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</si>
  <si>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</si>
  <si>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</si>
  <si>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</si>
  <si>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</si>
  <si>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</si>
  <si>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</si>
  <si>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</si>
  <si>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</si>
  <si>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</si>
  <si>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</si>
  <si>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</si>
  <si>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</si>
  <si>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</si>
  <si>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</si>
  <si>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</si>
  <si>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</si>
  <si>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</si>
  <si>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</si>
  <si>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</si>
  <si>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</si>
  <si>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</si>
  <si>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</si>
  <si>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</si>
  <si>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</si>
  <si>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</si>
  <si>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</si>
  <si>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</si>
  <si>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</si>
  <si>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</si>
  <si>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</si>
  <si>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</si>
  <si>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</si>
  <si>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</si>
  <si>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</si>
  <si>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</si>
  <si>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</si>
  <si>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</si>
  <si>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</si>
  <si>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</si>
  <si>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</si>
  <si>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</si>
  <si>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</si>
  <si>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</si>
  <si>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</si>
  <si>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</si>
  <si>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</si>
  <si>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</si>
  <si>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</si>
  <si>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</si>
  <si>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</si>
  <si>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</si>
  <si>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</si>
  <si>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</si>
  <si>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</si>
  <si>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</si>
  <si>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</si>
  <si>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</si>
  <si>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</si>
  <si>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</si>
  <si>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</si>
  <si>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</si>
  <si>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</si>
  <si>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</si>
  <si>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</si>
  <si>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</si>
  <si>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</si>
  <si>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</si>
  <si>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</si>
  <si>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</si>
  <si>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</si>
  <si>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</si>
  <si>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</si>
  <si>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</si>
  <si>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</si>
  <si>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</si>
  <si>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</si>
  <si>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</si>
  <si>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</si>
  <si>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</si>
  <si>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</si>
  <si>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</si>
  <si>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</si>
  <si>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</si>
  <si>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</si>
  <si>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</si>
  <si>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</si>
  <si>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</si>
  <si>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</si>
  <si>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</si>
  <si>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</si>
  <si>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</si>
  <si>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</si>
  <si>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</si>
  <si>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</si>
  <si>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</si>
  <si>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</si>
  <si>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</si>
  <si>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</si>
  <si>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</si>
  <si>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</si>
  <si>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</si>
  <si>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</si>
  <si>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</si>
  <si>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</si>
  <si>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</si>
  <si>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</si>
  <si>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</si>
  <si>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</si>
  <si>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</si>
  <si>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</si>
  <si>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</si>
  <si>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</si>
  <si>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</si>
  <si>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</si>
  <si>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</si>
  <si>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</si>
  <si>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</si>
  <si>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</si>
  <si>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</si>
  <si>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</si>
  <si>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</si>
  <si>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</si>
  <si>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</si>
  <si>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</si>
  <si>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</si>
  <si>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</si>
  <si>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</si>
  <si>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</si>
  <si>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</si>
  <si>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</si>
  <si>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</si>
  <si>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</si>
  <si>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</si>
  <si>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</si>
  <si>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</si>
  <si>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</si>
  <si>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</si>
  <si>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</si>
  <si>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</si>
  <si>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</si>
  <si>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</si>
  <si>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</si>
  <si>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</si>
  <si>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</si>
  <si>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</si>
  <si>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</si>
  <si>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</si>
  <si>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</si>
  <si>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</si>
  <si>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</si>
  <si>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</si>
  <si>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</si>
  <si>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</si>
  <si>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</si>
  <si>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</si>
  <si>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</si>
  <si>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</si>
  <si>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</si>
  <si>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</si>
  <si>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</si>
  <si>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</si>
  <si>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</si>
  <si>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</si>
  <si>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</si>
  <si>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</si>
  <si>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</si>
  <si>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</si>
  <si>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</si>
  <si>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</si>
  <si>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</si>
  <si>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</si>
  <si>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</si>
  <si>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</si>
  <si>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</si>
  <si>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</si>
  <si>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</si>
  <si>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</si>
  <si>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</si>
  <si>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</si>
  <si>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</si>
  <si>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</si>
  <si>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</si>
  <si>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</si>
  <si>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</si>
  <si>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</si>
  <si>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</si>
  <si>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</si>
  <si>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</si>
  <si>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</si>
  <si>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</si>
  <si>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</si>
  <si>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</si>
  <si>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</si>
  <si>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</si>
  <si>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</si>
  <si>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</si>
  <si>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</si>
  <si>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</si>
  <si>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</si>
  <si>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</si>
  <si>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</si>
  <si>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</si>
  <si>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</si>
  <si>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</si>
  <si>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</si>
  <si>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</si>
  <si>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</si>
  <si>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</si>
  <si>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</si>
  <si>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</si>
  <si>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</si>
  <si>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</si>
  <si>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</si>
  <si>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</si>
  <si>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</si>
  <si>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</si>
  <si>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</si>
  <si>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</si>
  <si>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</si>
  <si>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</si>
  <si>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</si>
  <si>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</si>
  <si>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</si>
  <si>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</si>
  <si>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</si>
  <si>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</si>
  <si>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</si>
  <si>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</si>
  <si>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</si>
  <si>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</si>
  <si>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</si>
  <si>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</si>
  <si>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</si>
  <si>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</si>
  <si>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</si>
  <si>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</si>
  <si>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</si>
  <si>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</si>
  <si>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</si>
  <si>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</si>
  <si>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</si>
  <si>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</si>
  <si>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</si>
  <si>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</si>
  <si>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</si>
  <si>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</si>
  <si>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</si>
  <si>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</si>
  <si>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</si>
  <si>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</si>
  <si>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</si>
  <si>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</si>
  <si>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</si>
  <si>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</si>
  <si>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</si>
  <si>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</si>
  <si>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</si>
  <si>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</si>
  <si>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</si>
  <si>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</si>
  <si>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</si>
  <si>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</si>
  <si>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</si>
  <si>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</si>
  <si>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</si>
  <si>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</si>
  <si>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</si>
  <si>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</si>
  <si>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</si>
  <si>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</si>
  <si>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</si>
  <si>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</si>
  <si>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</si>
  <si>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</si>
  <si>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</si>
  <si>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</si>
  <si>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</si>
  <si>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</si>
  <si>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</si>
  <si>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</si>
  <si>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</si>
  <si>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</si>
  <si>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</si>
  <si>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</si>
  <si>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</si>
  <si>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</si>
  <si>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</si>
  <si>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</si>
  <si>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</si>
  <si>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</si>
  <si>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</si>
  <si>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</si>
  <si>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</si>
  <si>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</si>
  <si>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</si>
  <si>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</si>
  <si>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</si>
  <si>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</si>
  <si>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</si>
  <si>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</si>
  <si>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</si>
  <si>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</si>
  <si>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</si>
  <si>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</si>
  <si>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</si>
  <si>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</si>
  <si>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</si>
  <si>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</si>
  <si>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</si>
  <si>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</si>
  <si>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</si>
  <si>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</si>
  <si>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</si>
  <si>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</si>
  <si>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</si>
  <si>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</si>
  <si>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</si>
  <si>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</si>
  <si>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</si>
  <si>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</si>
  <si>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</si>
  <si>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</si>
  <si>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</si>
  <si>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</si>
  <si>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</si>
  <si>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</si>
  <si>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</si>
  <si>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</si>
  <si>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</si>
  <si>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</si>
  <si>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</si>
  <si>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</si>
  <si>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</si>
  <si>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</si>
  <si>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</si>
  <si>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</si>
  <si>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</si>
  <si>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</si>
  <si>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</si>
  <si>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</si>
  <si>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</si>
  <si>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</si>
  <si>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</si>
  <si>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</si>
  <si>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</si>
  <si>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</si>
  <si>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</si>
  <si>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</si>
  <si>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</si>
  <si>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</si>
  <si>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</si>
  <si>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</si>
  <si>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</si>
  <si>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</si>
  <si>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</si>
  <si>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</si>
  <si>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</si>
  <si>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</si>
  <si>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</si>
  <si>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</si>
  <si>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</si>
  <si>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</si>
  <si>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</si>
  <si>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</si>
  <si>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</si>
  <si>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</si>
  <si>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</si>
  <si>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</si>
  <si>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</si>
  <si>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</si>
  <si>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</si>
  <si>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</si>
  <si>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</si>
  <si>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</si>
  <si>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</si>
  <si>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</si>
  <si>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</si>
  <si>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</si>
  <si>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</si>
  <si>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</si>
  <si>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</si>
  <si>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</si>
  <si>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</si>
  <si>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</si>
  <si>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</si>
  <si>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</si>
  <si>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</si>
  <si>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</si>
  <si>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</si>
  <si>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</si>
  <si>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</si>
  <si>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</si>
  <si>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</si>
  <si>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</si>
  <si>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</si>
  <si>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</si>
  <si>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</si>
  <si>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</si>
  <si>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</si>
  <si>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</si>
  <si>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</si>
  <si>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</si>
  <si>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</si>
  <si>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</si>
  <si>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</si>
  <si>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</si>
  <si>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</si>
  <si>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</si>
  <si>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</si>
  <si>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</si>
  <si>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</si>
  <si>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</si>
  <si>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</si>
  <si>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</si>
  <si>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</si>
  <si>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</si>
  <si>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</si>
  <si>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</si>
  <si>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</si>
  <si>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</si>
  <si>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</si>
  <si>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</si>
  <si>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</si>
  <si>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</si>
  <si>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</si>
  <si>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</si>
  <si>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</si>
  <si>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</si>
  <si>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</si>
  <si>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</si>
  <si>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</si>
  <si>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</si>
  <si>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</si>
  <si>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</si>
  <si>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</si>
  <si>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</si>
  <si>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</si>
  <si>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</si>
  <si>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</si>
  <si>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</si>
  <si>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</si>
  <si>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</si>
  <si>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</si>
  <si>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</si>
  <si>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</si>
  <si>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</si>
  <si>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</si>
  <si>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</si>
  <si>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</si>
  <si>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</si>
  <si>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</si>
  <si>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</si>
  <si>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</si>
  <si>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</si>
  <si>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</si>
  <si>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</si>
  <si>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</si>
  <si>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</si>
  <si>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</si>
  <si>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</si>
  <si>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</si>
  <si>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</si>
  <si>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</si>
  <si>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</si>
  <si>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</si>
  <si>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</si>
  <si>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</si>
  <si>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</si>
  <si>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</si>
  <si>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</si>
  <si>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</si>
  <si>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</si>
  <si>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</si>
  <si>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</si>
  <si>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</si>
  <si>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</si>
  <si>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</si>
  <si>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</si>
  <si>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</si>
  <si>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</si>
  <si>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</si>
  <si>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</si>
  <si>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</si>
  <si>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</si>
  <si>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</si>
  <si>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</si>
  <si>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</si>
  <si>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</si>
  <si>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</si>
  <si>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</si>
  <si>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</si>
  <si>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</si>
  <si>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</si>
  <si>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</si>
  <si>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</si>
  <si>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</si>
  <si>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</si>
  <si>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</si>
  <si>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</si>
  <si>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</si>
  <si>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</si>
  <si>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</si>
  <si>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</si>
  <si>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</si>
  <si>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</si>
  <si>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</si>
  <si>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</si>
  <si>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</si>
  <si>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</si>
  <si>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</si>
  <si>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</si>
  <si>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</si>
  <si>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</si>
  <si>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</si>
  <si>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</si>
  <si>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</si>
  <si>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</si>
  <si>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</si>
  <si>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</si>
  <si>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</si>
  <si>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</si>
  <si>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</si>
  <si>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</si>
  <si>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</si>
  <si>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</si>
  <si>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</si>
  <si>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</si>
  <si>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</si>
  <si>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</si>
  <si>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</si>
  <si>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</si>
  <si>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</si>
  <si>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</si>
  <si>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</si>
  <si>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</si>
  <si>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</si>
  <si>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</si>
  <si>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</si>
  <si>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</si>
  <si>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</si>
  <si>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</si>
  <si>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</si>
  <si>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</si>
  <si>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</si>
  <si>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</si>
  <si>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</si>
  <si>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</si>
  <si>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</si>
  <si>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</si>
  <si>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</si>
  <si>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</si>
  <si>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</si>
  <si>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</si>
  <si>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</si>
  <si>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</si>
  <si>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</si>
  <si>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</si>
  <si>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</si>
  <si>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</si>
  <si>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</si>
  <si>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</si>
  <si>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</si>
  <si>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</si>
  <si>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</si>
  <si>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</si>
  <si>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</si>
  <si>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</si>
  <si>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</si>
  <si>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</si>
  <si>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</si>
  <si>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</si>
  <si>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</si>
  <si>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</si>
  <si>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</si>
  <si>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</si>
  <si>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</si>
  <si>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</si>
  <si>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</si>
  <si>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</si>
  <si>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</si>
  <si>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</si>
  <si>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</si>
  <si>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</si>
  <si>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</si>
  <si>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</si>
  <si>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</si>
  <si>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</si>
  <si>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</si>
  <si>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</si>
  <si>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</si>
  <si>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</si>
  <si>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</si>
  <si>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</si>
  <si>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</si>
  <si>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</si>
  <si>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</si>
  <si>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</si>
  <si>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</si>
  <si>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</si>
  <si>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</si>
  <si>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</si>
  <si>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</si>
  <si>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</si>
  <si>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</si>
  <si>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</si>
  <si>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</si>
  <si>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</si>
  <si>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</si>
  <si>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</si>
  <si>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</si>
  <si>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</si>
  <si>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</si>
  <si>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</si>
  <si>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</si>
  <si>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</si>
  <si>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</si>
  <si>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</si>
  <si>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</si>
  <si>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</si>
  <si>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</si>
  <si>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</si>
  <si>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</si>
  <si>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</si>
  <si>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</si>
  <si>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</si>
  <si>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</si>
  <si>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</si>
  <si>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</si>
  <si>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</si>
  <si>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</si>
  <si>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</si>
  <si>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</si>
  <si>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</si>
  <si>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</si>
  <si>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</si>
  <si>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</si>
  <si>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</si>
  <si>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</si>
  <si>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</si>
  <si>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</si>
  <si>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</si>
  <si>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</si>
  <si>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</si>
  <si>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</si>
  <si>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</si>
  <si>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</si>
  <si>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</si>
  <si>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</si>
  <si>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</si>
  <si>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</si>
  <si>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</si>
  <si>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</si>
  <si>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</si>
  <si>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</si>
  <si>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</si>
  <si>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</si>
  <si>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</si>
  <si>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</si>
  <si>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</si>
  <si>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</si>
  <si>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</si>
  <si>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</si>
  <si>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</si>
  <si>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</si>
  <si>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</si>
  <si>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</si>
  <si>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</si>
  <si>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</si>
  <si>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</si>
  <si>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</si>
  <si>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</si>
  <si>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</si>
  <si>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</si>
  <si>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</si>
  <si>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</si>
  <si>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</si>
  <si>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</si>
  <si>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</si>
  <si>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</si>
  <si>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</si>
  <si>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</si>
  <si>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</si>
  <si>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</si>
  <si>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</si>
  <si>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</si>
  <si>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</si>
  <si>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</si>
  <si>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</si>
  <si>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</si>
  <si>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</si>
  <si>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</si>
  <si>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</si>
  <si>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</si>
  <si>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</si>
  <si>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</si>
  <si>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</si>
  <si>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</si>
  <si>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</si>
  <si>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</si>
  <si>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</si>
  <si>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</si>
  <si>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</si>
  <si>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</si>
  <si>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</si>
  <si>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</si>
  <si>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</si>
  <si>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</si>
  <si>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</si>
  <si>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</si>
  <si>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</si>
  <si>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</si>
  <si>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</si>
  <si>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</si>
  <si>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</si>
  <si>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</si>
  <si>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</si>
  <si>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</si>
  <si>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</si>
  <si>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</si>
  <si>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</si>
  <si>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</si>
  <si>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</si>
  <si>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</si>
  <si>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</si>
  <si>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</si>
  <si>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</si>
  <si>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</si>
  <si>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</si>
  <si>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</si>
  <si>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</si>
  <si>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</si>
  <si>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</si>
  <si>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</si>
  <si>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</si>
  <si>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</si>
  <si>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</si>
  <si>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</si>
  <si>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</si>
  <si>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</si>
  <si>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</si>
  <si>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</si>
  <si>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</si>
  <si>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</si>
  <si>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</si>
  <si>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</si>
  <si>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</si>
  <si>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</si>
  <si>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</si>
  <si>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</si>
  <si>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</si>
  <si>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</si>
  <si>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</si>
  <si>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</si>
  <si>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</si>
  <si>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</si>
  <si>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</si>
  <si>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</si>
  <si>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</si>
  <si>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</si>
  <si>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</si>
  <si>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</si>
  <si>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</si>
  <si>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</si>
  <si>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</si>
  <si>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</si>
  <si>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</si>
  <si>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</si>
  <si>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</si>
  <si>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</si>
  <si>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</si>
  <si>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</si>
  <si>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</si>
  <si>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</si>
  <si>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</si>
  <si>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</si>
  <si>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</si>
  <si>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</si>
  <si>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</si>
  <si>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</si>
  <si>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</si>
  <si>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</si>
  <si>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</si>
  <si>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</si>
  <si>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</si>
  <si>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</si>
  <si>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</si>
  <si>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</si>
  <si>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</si>
  <si>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</si>
  <si>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</si>
  <si>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</si>
  <si>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</si>
  <si>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</si>
  <si>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</si>
  <si>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</si>
  <si>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</si>
  <si>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</si>
  <si>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</si>
  <si>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</si>
  <si>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</si>
  <si>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</si>
  <si>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</si>
  <si>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</si>
  <si>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</si>
  <si>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</si>
  <si>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</si>
  <si>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</si>
  <si>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</si>
  <si>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</si>
  <si>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</si>
  <si>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</si>
  <si>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</si>
  <si>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</si>
  <si>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</si>
  <si>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</si>
  <si>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</si>
  <si>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</si>
  <si>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</si>
  <si>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</si>
  <si>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</si>
  <si>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</si>
  <si>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</si>
  <si>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</si>
  <si>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</si>
  <si>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</si>
  <si>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</si>
  <si>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</si>
  <si>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</si>
  <si>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</si>
  <si>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</si>
  <si>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</si>
  <si>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</si>
  <si>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</si>
  <si>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</si>
  <si>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</si>
  <si>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</si>
  <si>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</si>
  <si>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</si>
  <si>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</si>
  <si>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</si>
  <si>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</si>
  <si>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</si>
  <si>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</si>
  <si>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</si>
  <si>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</si>
  <si>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</si>
  <si>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</si>
  <si>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</si>
  <si>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</si>
  <si>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</si>
  <si>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</si>
  <si>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</si>
  <si>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</si>
  <si>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</si>
  <si>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</si>
  <si>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</si>
  <si>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</si>
  <si>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</si>
  <si>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</si>
  <si>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</si>
  <si>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</si>
  <si>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</si>
  <si>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</si>
  <si>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</si>
  <si>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</si>
  <si>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</si>
  <si>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</si>
  <si>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</si>
  <si>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</si>
  <si>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</si>
  <si>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</si>
  <si>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</si>
  <si>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</si>
  <si>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</si>
  <si>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</si>
  <si>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</si>
  <si>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</si>
  <si>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</si>
  <si>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</si>
  <si>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</si>
  <si>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</si>
  <si>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</si>
  <si>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</si>
  <si>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</si>
  <si>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</si>
  <si>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</si>
  <si>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</si>
  <si>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</si>
  <si>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</si>
  <si>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</si>
  <si>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</si>
  <si>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</si>
  <si>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</si>
  <si>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</si>
  <si>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</si>
  <si>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</si>
  <si>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</si>
  <si>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</si>
  <si>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</si>
  <si>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</si>
  <si>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</si>
  <si>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</si>
  <si>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</si>
  <si>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</si>
  <si>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</si>
  <si>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</si>
  <si>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</si>
  <si>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</si>
  <si>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</si>
  <si>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</si>
  <si>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</si>
  <si>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</si>
  <si>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</si>
  <si>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</si>
  <si>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</si>
  <si>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</si>
  <si>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</si>
  <si>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</si>
  <si>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</si>
  <si>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</si>
  <si>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</si>
  <si>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</si>
  <si>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</si>
  <si>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</si>
  <si>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</si>
  <si>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</si>
  <si>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</si>
  <si>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</si>
  <si>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</si>
  <si>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</si>
  <si>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</si>
  <si>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</si>
  <si>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</si>
  <si>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</si>
  <si>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</si>
  <si>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</si>
  <si>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</si>
  <si>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</si>
  <si>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</si>
  <si>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</si>
  <si>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</si>
  <si>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</si>
  <si>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</si>
  <si>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</si>
  <si>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</si>
  <si>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</si>
  <si>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</si>
  <si>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</si>
  <si>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</si>
  <si>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</si>
  <si>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</si>
  <si>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</si>
  <si>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</si>
  <si>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</si>
  <si>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</si>
  <si>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</si>
  <si>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</si>
  <si>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</si>
  <si>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</si>
  <si>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</si>
  <si>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</si>
  <si>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</si>
  <si>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</si>
  <si>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</si>
  <si>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</si>
  <si>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</si>
  <si>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</si>
  <si>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</si>
  <si>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</si>
  <si>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</si>
  <si>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</si>
  <si>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</si>
  <si>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</si>
  <si>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</si>
  <si>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</si>
  <si>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</si>
  <si>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</si>
  <si>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</si>
  <si>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</si>
  <si>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</si>
  <si>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</si>
  <si>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</si>
  <si>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</si>
  <si>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</si>
  <si>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</si>
  <si>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</si>
  <si>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</si>
  <si>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</si>
  <si>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</si>
  <si>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</si>
  <si>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</si>
  <si>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</si>
  <si>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</si>
  <si>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</si>
  <si>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</si>
  <si>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</si>
  <si>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</si>
  <si>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</si>
  <si>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</si>
  <si>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</si>
  <si>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</si>
  <si>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</si>
  <si>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</si>
  <si>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</si>
  <si>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</si>
  <si>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</si>
  <si>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</si>
  <si>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</si>
  <si>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</si>
  <si>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</si>
  <si>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</si>
  <si>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</si>
  <si>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</si>
  <si>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</si>
  <si>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</si>
  <si>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</si>
  <si>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</si>
  <si>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</si>
  <si>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</si>
  <si>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</si>
  <si>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</si>
  <si>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</si>
  <si>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</si>
  <si>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</si>
  <si>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</si>
  <si>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</si>
  <si>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</si>
  <si>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</si>
  <si>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</si>
  <si>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</si>
  <si>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</si>
  <si>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</si>
  <si>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</si>
  <si>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</si>
  <si>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</si>
  <si>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</si>
  <si>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</si>
  <si>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</si>
  <si>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</si>
  <si>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</si>
  <si>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</si>
  <si>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</si>
  <si>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</si>
  <si>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</si>
  <si>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</si>
  <si>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</si>
  <si>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</si>
  <si>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</si>
  <si>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</si>
  <si>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</si>
  <si>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</si>
  <si>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</si>
  <si>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</si>
  <si>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</si>
  <si>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</si>
  <si>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</si>
  <si>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</si>
  <si>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</si>
  <si>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</si>
  <si>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</si>
  <si>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</si>
  <si>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</si>
  <si>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</si>
  <si>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</si>
  <si>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</si>
  <si>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</si>
  <si>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</si>
  <si>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</si>
  <si>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</si>
  <si>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</si>
  <si>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</si>
  <si>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</si>
  <si>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</si>
  <si>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</si>
  <si>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</si>
  <si>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</si>
  <si>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</si>
  <si>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</si>
  <si>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</si>
  <si>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</si>
  <si>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</si>
  <si>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</si>
  <si>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</si>
  <si>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</si>
  <si>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</si>
  <si>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</si>
  <si>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</si>
  <si>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</si>
  <si>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</si>
  <si>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</si>
  <si>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</si>
  <si>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</si>
  <si>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</si>
  <si>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</si>
  <si>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</si>
  <si>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</si>
  <si>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</si>
  <si>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</si>
  <si>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</si>
  <si>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</si>
  <si>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</si>
  <si>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</si>
  <si>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</si>
  <si>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</si>
  <si>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</si>
  <si>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</si>
  <si>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</si>
  <si>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</si>
  <si>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</si>
  <si>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</si>
  <si>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</si>
  <si>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</si>
  <si>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</si>
  <si>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</si>
  <si>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</si>
  <si>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</si>
  <si>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</si>
  <si>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</si>
  <si>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</si>
  <si>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</si>
  <si>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</si>
  <si>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</si>
  <si>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</si>
  <si>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</si>
  <si>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</si>
  <si>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</si>
  <si>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</si>
  <si>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</si>
  <si>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</si>
  <si>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</si>
  <si>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</si>
  <si>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</si>
  <si>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</si>
  <si>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</si>
  <si>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</si>
  <si>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</si>
  <si>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</si>
  <si>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</si>
  <si>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</si>
  <si>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</si>
  <si>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</si>
  <si>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</si>
  <si>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</si>
  <si>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</si>
  <si>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</si>
  <si>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</si>
  <si>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</si>
  <si>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</si>
  <si>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</si>
  <si>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</si>
  <si>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</si>
  <si>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</si>
  <si>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</si>
  <si>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</si>
  <si>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</si>
  <si>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</si>
  <si>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</si>
  <si>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</si>
  <si>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</si>
  <si>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</si>
  <si>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</si>
  <si>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</si>
  <si>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</si>
  <si>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</si>
  <si>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</si>
  <si>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</si>
  <si>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</si>
  <si>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</si>
  <si>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</si>
  <si>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</si>
  <si>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</si>
  <si>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</si>
  <si>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</si>
  <si>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</si>
  <si>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</si>
  <si>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</si>
  <si>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</si>
  <si>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</si>
  <si>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</si>
  <si>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</si>
  <si>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</si>
  <si>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</si>
  <si>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</si>
  <si>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</si>
  <si>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</si>
  <si>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</si>
  <si>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</si>
  <si>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</si>
  <si>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</si>
  <si>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</si>
  <si>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</si>
  <si>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</si>
  <si>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</si>
  <si>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</si>
  <si>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</si>
  <si>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</si>
  <si>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</si>
  <si>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</si>
  <si>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</si>
  <si>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</si>
  <si>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</si>
  <si>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</si>
  <si>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</si>
  <si>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</si>
  <si>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</si>
  <si>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</si>
  <si>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</si>
  <si>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</si>
  <si>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</si>
  <si>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</si>
  <si>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</si>
  <si>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</si>
  <si>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</si>
  <si>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</si>
  <si>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</si>
  <si>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</si>
  <si>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</si>
  <si>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</si>
  <si>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</si>
  <si>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</si>
  <si>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</si>
  <si>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</si>
  <si>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</si>
  <si>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</si>
  <si>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</si>
  <si>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</si>
  <si>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</si>
  <si>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</si>
  <si>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</si>
  <si>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</si>
  <si>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</si>
  <si>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</si>
  <si>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</si>
  <si>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</si>
  <si>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</si>
  <si>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</si>
  <si>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</si>
  <si>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</si>
  <si>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</si>
  <si>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</si>
  <si>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</si>
  <si>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</si>
  <si>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</si>
  <si>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</si>
  <si>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</si>
  <si>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</si>
  <si>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</si>
  <si>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</si>
  <si>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</si>
  <si>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</si>
  <si>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</si>
  <si>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</si>
  <si>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</si>
  <si>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</si>
  <si>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</si>
  <si>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</si>
  <si>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</si>
  <si>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</si>
  <si>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</si>
  <si>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</si>
  <si>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</si>
  <si>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</si>
  <si>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</si>
  <si>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</si>
  <si>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</si>
  <si>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</si>
  <si>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</si>
  <si>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</si>
  <si>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</si>
  <si>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</si>
  <si>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</si>
  <si>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</si>
  <si>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</si>
  <si>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</si>
  <si>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</si>
  <si>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</si>
  <si>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</si>
  <si>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</si>
  <si>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</si>
  <si>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</si>
  <si>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</si>
  <si>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</si>
  <si>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</si>
  <si>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</si>
  <si>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</si>
  <si>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</si>
  <si>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</si>
  <si>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</si>
  <si>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</si>
  <si>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</si>
  <si>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</si>
  <si>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</si>
  <si>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</si>
  <si>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</si>
  <si>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</si>
  <si>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</si>
  <si>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</si>
  <si>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</si>
  <si>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</si>
  <si>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</si>
  <si>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</si>
  <si>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</si>
  <si>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</si>
  <si>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</si>
  <si>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</si>
  <si>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</si>
  <si>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</si>
  <si>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</si>
  <si>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</si>
  <si>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</si>
  <si>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</si>
  <si>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</si>
  <si>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</si>
  <si>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</si>
  <si>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</si>
  <si>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</si>
  <si>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</si>
  <si>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</si>
  <si>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</si>
  <si>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</si>
  <si>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</si>
  <si>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</si>
  <si>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</si>
  <si>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</si>
  <si>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</si>
  <si>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</si>
  <si>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</si>
  <si>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</si>
  <si>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</si>
  <si>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</si>
  <si>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</si>
  <si>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</si>
  <si>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</si>
  <si>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</si>
  <si>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</si>
  <si>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</si>
  <si>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</si>
  <si>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</si>
  <si>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</si>
  <si>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</si>
  <si>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</si>
  <si>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</si>
  <si>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</si>
  <si>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</si>
  <si>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</si>
  <si>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</si>
  <si>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</si>
  <si>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</si>
  <si>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</si>
  <si>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</si>
  <si>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</si>
  <si>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</si>
  <si>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</si>
  <si>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</si>
  <si>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</si>
  <si>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</si>
  <si>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</si>
  <si>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</si>
  <si>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</si>
  <si>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</si>
  <si>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</si>
  <si>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</si>
  <si>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</si>
  <si>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</si>
  <si>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</si>
  <si>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</si>
  <si>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</si>
  <si>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</si>
  <si>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</si>
  <si>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</si>
  <si>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</si>
  <si>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</si>
  <si>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</si>
  <si>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</si>
  <si>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</si>
  <si>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</si>
  <si>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</si>
  <si>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</si>
  <si>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</si>
  <si>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</si>
  <si>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</si>
  <si>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</si>
  <si>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</si>
  <si>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</si>
  <si>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</si>
  <si>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</si>
  <si>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</si>
  <si>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</si>
  <si>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</si>
  <si>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</si>
  <si>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</si>
  <si>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</si>
  <si>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</si>
  <si>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</si>
  <si>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</si>
  <si>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</si>
  <si>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</si>
  <si>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</si>
  <si>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</si>
  <si>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</si>
  <si>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</si>
  <si>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</si>
  <si>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</si>
  <si>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</si>
  <si>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</si>
  <si>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</si>
  <si>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</si>
  <si>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</si>
  <si>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</si>
  <si>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</si>
  <si>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</si>
  <si>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</si>
  <si>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</si>
  <si>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</si>
  <si>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</si>
  <si>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</si>
  <si>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</si>
  <si>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</si>
  <si>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</si>
  <si>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</si>
  <si>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</si>
  <si>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</si>
  <si>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</si>
  <si>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</si>
  <si>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</si>
  <si>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</si>
  <si>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</si>
  <si>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</si>
  <si>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</si>
  <si>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</si>
  <si>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</si>
  <si>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</si>
  <si>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</si>
  <si>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</si>
  <si>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</si>
  <si>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</si>
  <si>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</si>
  <si>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</si>
  <si>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</si>
  <si>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</si>
  <si>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</si>
  <si>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</si>
  <si>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</si>
  <si>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</si>
  <si>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</si>
  <si>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</si>
  <si>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</si>
  <si>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</si>
  <si>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</si>
  <si>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</si>
  <si>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</si>
  <si>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</si>
  <si>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</si>
  <si>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</si>
  <si>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</si>
  <si>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</si>
  <si>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</si>
  <si>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</si>
  <si>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</si>
  <si>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</si>
  <si>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</si>
  <si>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</si>
  <si>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</si>
  <si>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</si>
  <si>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</si>
  <si>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</si>
  <si>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</si>
  <si>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</si>
  <si>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</si>
  <si>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</si>
  <si>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</si>
  <si>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</si>
  <si>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</si>
  <si>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</si>
  <si>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</si>
  <si>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</si>
  <si>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</si>
  <si>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</si>
  <si>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</si>
  <si>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</si>
  <si>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</si>
  <si>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</si>
  <si>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</si>
  <si>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</si>
  <si>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</si>
  <si>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</si>
  <si>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</si>
  <si>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</si>
  <si>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</si>
  <si>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</si>
  <si>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</si>
  <si>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</si>
  <si>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</si>
  <si>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</si>
  <si>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</si>
  <si>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</si>
  <si>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</si>
  <si>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</si>
  <si>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</si>
  <si>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</si>
  <si>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</si>
  <si>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</si>
  <si>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</si>
  <si>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</si>
  <si>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</si>
  <si>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</si>
  <si>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</si>
  <si>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</si>
  <si>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</si>
  <si>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</si>
  <si>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</si>
  <si>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</si>
  <si>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</si>
  <si>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</si>
  <si>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</si>
  <si>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</si>
  <si>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</si>
  <si>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</si>
  <si>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</si>
  <si>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</si>
  <si>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</si>
  <si>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</si>
  <si>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</si>
  <si>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</si>
  <si>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</si>
  <si>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</si>
  <si>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</si>
  <si>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</si>
  <si>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</si>
  <si>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</si>
  <si>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</si>
  <si>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</si>
  <si>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</si>
  <si>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</si>
  <si>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</si>
  <si>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</si>
  <si>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</si>
  <si>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</si>
  <si>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</si>
  <si>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</si>
  <si>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</si>
  <si>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</si>
  <si>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</si>
  <si>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</si>
  <si>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</si>
  <si>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</si>
  <si>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</si>
  <si>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</si>
  <si>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</si>
  <si>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</si>
  <si>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</si>
  <si>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</si>
  <si>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</si>
  <si>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</si>
  <si>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</si>
  <si>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</si>
  <si>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</si>
  <si>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</si>
  <si>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</si>
  <si>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</si>
  <si>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</si>
  <si>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</si>
  <si>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</si>
  <si>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</si>
  <si>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</si>
  <si>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</si>
  <si>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</si>
  <si>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</si>
  <si>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</si>
  <si>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</si>
  <si>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</si>
  <si>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</si>
  <si>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</si>
  <si>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</si>
  <si>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</si>
  <si>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</si>
  <si>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</si>
  <si>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</si>
  <si>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</si>
  <si>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</si>
  <si>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</si>
  <si>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</si>
  <si>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</si>
  <si>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</si>
  <si>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</si>
  <si>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</si>
  <si>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</si>
  <si>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</si>
  <si>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</si>
  <si>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</si>
  <si>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</si>
  <si>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</si>
  <si>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</si>
  <si>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</si>
  <si>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</si>
  <si>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</si>
  <si>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</si>
  <si>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</si>
  <si>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</si>
  <si>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</si>
  <si>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</si>
  <si>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</si>
  <si>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</si>
  <si>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</si>
  <si>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</si>
  <si>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</si>
  <si>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</si>
  <si>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</si>
  <si>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</si>
  <si>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</si>
  <si>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</si>
  <si>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</si>
  <si>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</si>
  <si>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</si>
  <si>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</si>
  <si>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</si>
  <si>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</si>
  <si>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</si>
  <si>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</si>
  <si>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</si>
  <si>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</si>
  <si>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</si>
  <si>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</si>
  <si>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</si>
  <si>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</si>
  <si>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</si>
  <si>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</si>
  <si>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</si>
  <si>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</si>
  <si>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</si>
  <si>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</si>
  <si>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</si>
  <si>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</si>
  <si>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</si>
  <si>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</si>
  <si>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</si>
  <si>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</si>
  <si>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</si>
  <si>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</si>
  <si>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</si>
  <si>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</si>
  <si>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</si>
  <si>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</si>
  <si>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</si>
  <si>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</si>
  <si>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</si>
  <si>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</si>
  <si>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</si>
  <si>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</si>
  <si>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</si>
  <si>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</si>
  <si>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</si>
  <si>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</si>
  <si>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</si>
  <si>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</si>
  <si>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</si>
  <si>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</si>
  <si>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</si>
  <si>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</si>
  <si>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</si>
  <si>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</si>
  <si>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</si>
  <si>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</si>
  <si>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</si>
  <si>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</si>
  <si>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</si>
  <si>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</si>
  <si>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</si>
  <si>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</si>
  <si>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</si>
  <si>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</si>
  <si>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</si>
  <si>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</si>
  <si>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</si>
  <si>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</si>
  <si>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</si>
  <si>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</si>
  <si>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</si>
  <si>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</si>
  <si>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</si>
  <si>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</si>
  <si>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</si>
  <si>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</si>
  <si>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</si>
  <si>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</si>
  <si>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</si>
  <si>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</si>
  <si>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</si>
  <si>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</si>
  <si>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</si>
  <si>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</si>
  <si>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</si>
  <si>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</si>
  <si>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</si>
  <si>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</si>
  <si>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</si>
  <si>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</si>
  <si>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</si>
  <si>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</si>
  <si>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</si>
  <si>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</si>
  <si>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</si>
  <si>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</si>
  <si>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</si>
  <si>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</si>
  <si>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</si>
  <si>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</si>
  <si>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</si>
  <si>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</si>
  <si>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</si>
  <si>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</si>
  <si>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</si>
  <si>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</si>
  <si>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</si>
  <si>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</si>
  <si>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</si>
  <si>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</si>
  <si>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</si>
  <si>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</si>
  <si>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</si>
  <si>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</si>
  <si>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</si>
  <si>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</si>
  <si>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</si>
  <si>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</si>
  <si>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</si>
  <si>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</si>
  <si>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</si>
  <si>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</si>
  <si>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</si>
  <si>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</si>
  <si>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</si>
  <si>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</si>
  <si>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</si>
  <si>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</si>
  <si>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</si>
  <si>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</si>
  <si>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</si>
  <si>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</si>
  <si>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</si>
  <si>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</si>
  <si>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</si>
  <si>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</si>
  <si>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</si>
  <si>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</si>
  <si>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</si>
  <si>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</si>
  <si>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</si>
  <si>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</si>
  <si>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</si>
  <si>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</si>
  <si>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</si>
  <si>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</si>
  <si>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</si>
  <si>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</si>
  <si>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</si>
  <si>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</si>
  <si>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</si>
  <si>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</si>
  <si>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</si>
  <si>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</si>
  <si>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</si>
  <si>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</si>
  <si>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</si>
  <si>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</si>
  <si>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</si>
  <si>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</si>
  <si>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</si>
  <si>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</si>
  <si>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</si>
  <si>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</si>
  <si>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</si>
  <si>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</si>
  <si>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</si>
  <si>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</si>
  <si>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</si>
  <si>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</si>
  <si>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</si>
  <si>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</si>
  <si>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</si>
  <si>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</si>
  <si>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</si>
  <si>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</si>
  <si>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</si>
  <si>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</si>
  <si>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</si>
  <si>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</si>
  <si>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</si>
  <si>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</si>
  <si>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</si>
  <si>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</si>
  <si>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</si>
  <si>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</si>
  <si>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</si>
  <si>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</si>
  <si>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</si>
  <si>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</si>
  <si>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</si>
  <si>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</si>
  <si>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</si>
  <si>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</si>
  <si>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</si>
  <si>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</si>
  <si>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</si>
  <si>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</si>
  <si>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</si>
  <si>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</si>
  <si>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</si>
  <si>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</si>
  <si>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</si>
  <si>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</si>
  <si>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</si>
  <si>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</si>
  <si>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</si>
  <si>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</si>
  <si>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</si>
  <si>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</si>
  <si>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</si>
  <si>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</si>
  <si>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</si>
  <si>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</si>
  <si>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</si>
  <si>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</si>
  <si>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</si>
  <si>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</si>
  <si>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</si>
  <si>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</si>
  <si>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</si>
  <si>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</si>
  <si>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</si>
  <si>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</si>
  <si>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</si>
  <si>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</si>
  <si>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</si>
  <si>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</si>
  <si>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</si>
  <si>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</si>
  <si>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</si>
  <si>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</si>
  <si>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</si>
  <si>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</si>
  <si>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</si>
  <si>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</si>
  <si>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</si>
  <si>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</si>
  <si>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</si>
  <si>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</si>
  <si>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</si>
  <si>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</si>
  <si>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</si>
  <si>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</si>
  <si>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</si>
  <si>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</si>
  <si>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</si>
  <si>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</si>
  <si>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</si>
  <si>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</si>
  <si>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</si>
  <si>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</si>
  <si>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</si>
  <si>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</si>
  <si>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</si>
  <si>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</si>
  <si>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</si>
  <si>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</si>
  <si>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</si>
  <si>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</si>
  <si>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</si>
  <si>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</si>
  <si>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</si>
  <si>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</si>
  <si>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</si>
  <si>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</si>
  <si>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</si>
  <si>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</si>
  <si>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</si>
  <si>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</si>
  <si>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</si>
  <si>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</si>
  <si>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</si>
  <si>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</si>
  <si>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</si>
  <si>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</si>
  <si>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</si>
  <si>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</si>
  <si>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</si>
  <si>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</si>
  <si>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</si>
  <si>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</si>
  <si>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</si>
  <si>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</si>
  <si>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</si>
  <si>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</si>
  <si>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</si>
  <si>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</si>
  <si>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</si>
  <si>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</si>
  <si>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</si>
  <si>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</si>
  <si>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</si>
  <si>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</si>
  <si>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</si>
  <si>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</si>
  <si>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</si>
  <si>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</si>
  <si>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</si>
  <si>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</si>
  <si>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</si>
  <si>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</si>
  <si>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</si>
  <si>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</si>
  <si>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</si>
  <si>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</si>
  <si>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</si>
  <si>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</si>
  <si>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</si>
  <si>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</si>
  <si>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</si>
  <si>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</si>
  <si>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</si>
  <si>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</si>
  <si>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</si>
  <si>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</si>
  <si>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</si>
  <si>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</si>
  <si>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</si>
  <si>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</si>
  <si>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</si>
  <si>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</si>
  <si>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</si>
  <si>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</si>
  <si>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</si>
  <si>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</si>
  <si>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</si>
  <si>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</si>
  <si>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</si>
  <si>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</si>
  <si>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</si>
  <si>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</si>
  <si>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</si>
  <si>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</si>
  <si>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</si>
  <si>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</si>
  <si>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</si>
  <si>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</si>
  <si>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</si>
  <si>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</si>
  <si>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</si>
  <si>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</si>
  <si>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</si>
  <si>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</si>
  <si>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</si>
  <si>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</si>
  <si>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</si>
  <si>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</si>
  <si>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</si>
  <si>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</si>
  <si>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</si>
  <si>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</si>
  <si>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</si>
  <si>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</si>
  <si>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</si>
  <si>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</si>
  <si>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</si>
  <si>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</si>
  <si>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</si>
  <si>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</si>
  <si>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</si>
  <si>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</si>
  <si>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</si>
  <si>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</si>
  <si>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</si>
  <si>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</si>
  <si>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</si>
  <si>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</si>
  <si>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</si>
  <si>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</si>
  <si>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</si>
  <si>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</si>
  <si>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</si>
  <si>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</si>
  <si>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</si>
  <si>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</si>
  <si>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</si>
  <si>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</si>
  <si>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</si>
  <si>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</si>
  <si>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</si>
  <si>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</si>
  <si>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</si>
  <si>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</si>
  <si>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</si>
  <si>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</si>
  <si>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</si>
  <si>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</si>
  <si>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</si>
  <si>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</si>
  <si>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</si>
  <si>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</si>
  <si>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</si>
  <si>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</si>
  <si>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</si>
  <si>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</si>
  <si>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</si>
  <si>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</si>
  <si>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</si>
  <si>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</si>
  <si>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</si>
  <si>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</si>
  <si>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</si>
  <si>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</si>
  <si>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</si>
  <si>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</si>
  <si>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</si>
  <si>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</si>
  <si>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</si>
  <si>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</si>
  <si>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</si>
  <si>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</si>
  <si>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</si>
  <si>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</si>
  <si>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</si>
  <si>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</si>
  <si>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</si>
  <si>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</si>
  <si>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</si>
  <si>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</si>
  <si>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</si>
  <si>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</si>
  <si>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</si>
  <si>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</si>
  <si>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</si>
  <si>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</si>
  <si>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</si>
  <si>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</si>
  <si>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</si>
  <si>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</si>
  <si>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</si>
  <si>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</si>
  <si>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</si>
  <si>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</si>
  <si>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</si>
  <si>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</si>
  <si>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</si>
  <si>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</si>
  <si>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</si>
  <si>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</si>
  <si>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</si>
  <si>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</si>
  <si>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</si>
  <si>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</si>
  <si>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</si>
  <si>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</si>
  <si>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</si>
  <si>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</si>
  <si>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</si>
  <si>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</si>
  <si>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</si>
  <si>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</si>
  <si>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</si>
  <si>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</si>
  <si>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</si>
  <si>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</si>
  <si>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</si>
  <si>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</si>
  <si>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</si>
  <si>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</si>
  <si>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</si>
  <si>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</si>
  <si>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</si>
  <si>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</si>
  <si>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</si>
  <si>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</si>
  <si>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</si>
  <si>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</si>
  <si>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</si>
  <si>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</si>
  <si>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</si>
  <si>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</si>
  <si>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</si>
  <si>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</si>
  <si>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</si>
  <si>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</si>
  <si>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</si>
  <si>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</si>
  <si>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</si>
  <si>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</si>
  <si>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</si>
  <si>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</si>
  <si>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</si>
  <si>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</si>
  <si>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</si>
  <si>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</si>
  <si>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</si>
  <si>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</si>
  <si>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</si>
  <si>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</si>
  <si>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</si>
  <si>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</si>
  <si>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</si>
  <si>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</si>
  <si>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</si>
  <si>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</si>
  <si>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</si>
  <si>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</si>
  <si>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</si>
  <si>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</si>
  <si>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</si>
  <si>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</si>
  <si>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</si>
  <si>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</si>
  <si>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</si>
  <si>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</si>
  <si>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</si>
  <si>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</si>
  <si>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</si>
  <si>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</si>
  <si>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</si>
  <si>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</si>
  <si>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</si>
  <si>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</si>
  <si>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</si>
  <si>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</si>
  <si>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</si>
  <si>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</si>
  <si>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</si>
  <si>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</si>
  <si>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</si>
  <si>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</si>
  <si>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</si>
  <si>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</si>
  <si>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</si>
  <si>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</si>
  <si>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</si>
  <si>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</si>
  <si>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</si>
  <si>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</si>
  <si>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</si>
  <si>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</si>
  <si>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</si>
  <si>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</si>
  <si>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</si>
  <si>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</si>
  <si>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</si>
  <si>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</si>
  <si>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</si>
  <si>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</si>
  <si>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</si>
  <si>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</si>
  <si>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</si>
  <si>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</si>
  <si>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</si>
  <si>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</si>
  <si>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</si>
  <si>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</si>
  <si>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</si>
  <si>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</si>
  <si>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</si>
  <si>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</si>
  <si>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</si>
  <si>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</si>
  <si>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</si>
  <si>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</si>
  <si>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</si>
  <si>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</si>
  <si>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</si>
  <si>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</si>
  <si>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</si>
  <si>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</si>
  <si>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</si>
  <si>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</si>
  <si>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</si>
  <si>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</si>
  <si>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</si>
  <si>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</si>
  <si>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</si>
  <si>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</si>
  <si>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</si>
  <si>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</si>
  <si>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</si>
  <si>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</si>
  <si>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</si>
  <si>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</si>
  <si>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</si>
  <si>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</si>
  <si>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</si>
  <si>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</si>
  <si>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</si>
  <si>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</si>
  <si>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</si>
  <si>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</si>
  <si>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</si>
  <si>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</si>
  <si>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</si>
  <si>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</si>
  <si>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</si>
  <si>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</si>
  <si>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</si>
  <si>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</si>
  <si>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</si>
  <si>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</si>
  <si>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</si>
  <si>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</si>
  <si>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</si>
  <si>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</si>
  <si>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</si>
  <si>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</si>
  <si>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</si>
  <si>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</si>
  <si>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</si>
  <si>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</si>
  <si>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</si>
  <si>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</si>
  <si>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</si>
  <si>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</si>
  <si>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</si>
  <si>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</si>
  <si>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</si>
  <si>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</si>
  <si>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</si>
  <si>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</si>
  <si>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</si>
  <si>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</si>
  <si>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</si>
  <si>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</si>
  <si>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</si>
  <si>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</si>
  <si>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</si>
  <si>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</si>
  <si>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</si>
  <si>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</si>
  <si>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</si>
  <si>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</si>
  <si>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</si>
  <si>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</si>
  <si>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</si>
  <si>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</si>
  <si>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</si>
  <si>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</si>
  <si>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</si>
  <si>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</si>
  <si>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</si>
  <si>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</si>
  <si>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</si>
  <si>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</si>
  <si>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</si>
  <si>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</si>
  <si>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</si>
  <si>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</si>
  <si>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</si>
  <si>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</si>
  <si>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</si>
  <si>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</si>
  <si>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</si>
  <si>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</si>
  <si>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</si>
  <si>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</si>
  <si>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</si>
  <si>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</si>
  <si>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</si>
  <si>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</si>
  <si>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</si>
  <si>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</si>
  <si>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</si>
  <si>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</si>
  <si>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</si>
  <si>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</si>
  <si>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</si>
  <si>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</si>
  <si>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</si>
  <si>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</si>
  <si>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</si>
  <si>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</si>
  <si>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</si>
  <si>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</si>
  <si>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</si>
  <si>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</si>
  <si>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</si>
  <si>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</si>
  <si>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</si>
  <si>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</si>
  <si>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</si>
  <si>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</si>
  <si>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</si>
  <si>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</si>
  <si>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</si>
  <si>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</si>
  <si>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</si>
  <si>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</si>
  <si>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</si>
  <si>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</si>
  <si>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</si>
  <si>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</si>
  <si>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</si>
  <si>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</si>
  <si>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</si>
  <si>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</si>
  <si>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</si>
  <si>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</si>
  <si>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</si>
  <si>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</si>
  <si>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</si>
  <si>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</si>
  <si>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</si>
  <si>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</si>
  <si>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</si>
  <si>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</si>
  <si>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</si>
  <si>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</si>
  <si>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</si>
  <si>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</si>
  <si>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</si>
  <si>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</si>
  <si>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</si>
  <si>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</si>
  <si>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</si>
  <si>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</si>
  <si>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</si>
  <si>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</si>
  <si>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</si>
  <si>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</si>
  <si>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</si>
  <si>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</si>
  <si>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</si>
  <si>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</si>
  <si>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</si>
  <si>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</si>
  <si>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</si>
  <si>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</si>
  <si>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</si>
  <si>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</si>
  <si>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</si>
  <si>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</si>
  <si>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</si>
  <si>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</si>
  <si>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</si>
  <si>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</si>
  <si>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</si>
  <si>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</si>
  <si>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</si>
  <si>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</si>
  <si>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</si>
  <si>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</si>
  <si>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</si>
  <si>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</si>
  <si>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</si>
  <si>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</si>
  <si>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</si>
  <si>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</si>
  <si>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</si>
  <si>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</si>
  <si>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</si>
  <si>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</si>
  <si>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</si>
  <si>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</si>
  <si>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</si>
  <si>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</si>
  <si>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</si>
  <si>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</si>
  <si>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</si>
  <si>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</si>
  <si>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</si>
  <si>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</si>
  <si>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</si>
  <si>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</si>
  <si>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</si>
  <si>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</si>
  <si>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</si>
  <si>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</si>
  <si>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</si>
  <si>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</si>
  <si>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</si>
  <si>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</si>
  <si>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</si>
  <si>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</si>
  <si>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</si>
  <si>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</si>
  <si>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</si>
  <si>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</si>
  <si>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</si>
  <si>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</si>
  <si>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</si>
  <si>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</si>
  <si>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</si>
  <si>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</si>
  <si>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</si>
  <si>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</si>
  <si>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</si>
  <si>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</si>
  <si>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</si>
  <si>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</si>
  <si>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</si>
  <si>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</si>
  <si>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</si>
  <si>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</si>
  <si>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</si>
  <si>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</si>
  <si>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</si>
  <si>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</si>
  <si>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</si>
  <si>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</si>
  <si>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</si>
  <si>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</si>
  <si>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</si>
  <si>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</si>
  <si>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</si>
  <si>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</si>
  <si>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</si>
  <si>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</si>
  <si>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</si>
  <si>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</si>
  <si>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</si>
  <si>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</si>
  <si>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</si>
  <si>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</si>
  <si>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</si>
  <si>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</si>
  <si>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</si>
  <si>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</si>
  <si>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</si>
  <si>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</si>
  <si>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</si>
  <si>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</si>
  <si>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</si>
  <si>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</si>
  <si>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</si>
  <si>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</si>
  <si>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</si>
  <si>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</si>
  <si>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</si>
  <si>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</si>
  <si>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</si>
  <si>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</si>
  <si>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</si>
  <si>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</si>
  <si>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</si>
  <si>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</si>
  <si>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</si>
  <si>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</si>
  <si>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</si>
  <si>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</si>
  <si>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</si>
  <si>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</si>
  <si>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</si>
  <si>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</si>
  <si>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</si>
  <si>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</si>
  <si>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</si>
  <si>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</si>
  <si>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</si>
  <si>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</si>
  <si>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</si>
  <si>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</si>
  <si>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</si>
  <si>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</si>
  <si>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</si>
  <si>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</si>
  <si>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</si>
  <si>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</si>
  <si>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</si>
  <si>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</si>
  <si>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</si>
  <si>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</si>
  <si>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</si>
  <si>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</si>
  <si>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</si>
  <si>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</si>
  <si>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</si>
  <si>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</si>
  <si>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</si>
  <si>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</si>
  <si>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</si>
  <si>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</si>
  <si>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</si>
  <si>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</si>
  <si>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</si>
  <si>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</si>
  <si>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</si>
  <si>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</si>
  <si>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</si>
  <si>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</si>
  <si>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</si>
  <si>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</si>
  <si>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</si>
  <si>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</si>
  <si>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</si>
  <si>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</si>
  <si>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</si>
  <si>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</si>
  <si>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</si>
  <si>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</si>
  <si>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</si>
  <si>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</si>
  <si>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</si>
  <si>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</si>
  <si>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</si>
  <si>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</si>
  <si>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</si>
  <si>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</si>
  <si>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</si>
  <si>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</si>
  <si>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</si>
  <si>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</si>
  <si>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</si>
  <si>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</si>
  <si>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</si>
  <si>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</si>
  <si>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</si>
  <si>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</si>
  <si>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</si>
  <si>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</si>
  <si>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</si>
  <si>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</si>
  <si>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</si>
  <si>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</si>
  <si>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</si>
  <si>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</si>
  <si>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</si>
  <si>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</si>
  <si>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</si>
  <si>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</si>
  <si>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</si>
  <si>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</si>
  <si>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</si>
  <si>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</si>
  <si>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</si>
  <si>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</si>
  <si>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</si>
  <si>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</si>
  <si>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</si>
  <si>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</si>
  <si>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</si>
  <si>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</si>
  <si>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</si>
  <si>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</si>
  <si>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</si>
  <si>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</si>
  <si>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</si>
  <si>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</si>
  <si>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</si>
  <si>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</si>
  <si>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</si>
  <si>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</si>
  <si>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</si>
  <si>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</si>
  <si>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</si>
  <si>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</si>
  <si>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</si>
  <si>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</si>
  <si>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</si>
  <si>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</si>
  <si>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</si>
  <si>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</si>
  <si>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</si>
  <si>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</si>
  <si>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</si>
  <si>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</si>
  <si>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</si>
  <si>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</si>
  <si>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</si>
  <si>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</si>
  <si>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</si>
  <si>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</si>
  <si>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</si>
  <si>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</si>
  <si>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</si>
  <si>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</si>
  <si>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</si>
  <si>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</si>
  <si>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</si>
  <si>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</si>
  <si>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</si>
  <si>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</si>
  <si>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</si>
  <si>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</si>
  <si>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</si>
  <si>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</si>
  <si>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</si>
  <si>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</si>
  <si>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</si>
  <si>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</si>
  <si>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</si>
  <si>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</si>
  <si>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</si>
  <si>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</si>
  <si>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</si>
  <si>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</si>
  <si>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</si>
  <si>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</si>
  <si>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</si>
  <si>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</si>
  <si>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</si>
  <si>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</si>
  <si>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</si>
  <si>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</si>
  <si>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</si>
  <si>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</si>
  <si>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</si>
  <si>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</si>
  <si>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</si>
  <si>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</si>
  <si>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</si>
  <si>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</si>
  <si>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</si>
  <si>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</si>
  <si>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</si>
  <si>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</si>
  <si>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</si>
  <si>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</si>
  <si>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</si>
  <si>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</si>
  <si>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</si>
  <si>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</si>
  <si>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</si>
  <si>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</si>
  <si>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</si>
  <si>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</si>
  <si>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</si>
  <si>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</si>
  <si>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</si>
  <si>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</si>
  <si>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</si>
  <si>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</si>
  <si>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</si>
  <si>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</si>
  <si>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</si>
  <si>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</si>
  <si>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</si>
  <si>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</si>
  <si>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</si>
  <si>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</si>
  <si>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</si>
  <si>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</si>
  <si>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</si>
  <si>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</si>
  <si>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</si>
  <si>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</si>
  <si>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</si>
  <si>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</si>
  <si>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</si>
  <si>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</si>
  <si>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</si>
  <si>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</si>
  <si>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</si>
  <si>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</si>
  <si>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</si>
  <si>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</si>
  <si>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</si>
  <si>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</si>
  <si>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</si>
  <si>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</si>
  <si>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</si>
  <si>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</si>
  <si>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</si>
  <si>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</si>
  <si>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</si>
  <si>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</si>
  <si>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</si>
  <si>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</si>
  <si>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</si>
  <si>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</si>
  <si>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</si>
  <si>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</si>
  <si>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</si>
  <si>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</si>
  <si>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</si>
  <si>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</si>
  <si>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</si>
  <si>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</si>
  <si>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</si>
  <si>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</si>
  <si>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</si>
  <si>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</si>
  <si>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</si>
  <si>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</si>
  <si>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</si>
  <si>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</si>
  <si>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</si>
  <si>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</si>
  <si>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</si>
  <si>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</si>
  <si>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</si>
  <si>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</si>
  <si>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</si>
  <si>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</si>
  <si>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</si>
  <si>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</si>
  <si>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</si>
  <si>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</si>
  <si>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</si>
  <si>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</si>
  <si>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</si>
  <si>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</si>
  <si>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</si>
  <si>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</si>
  <si>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</si>
  <si>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</si>
  <si>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</si>
  <si>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</si>
  <si>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</si>
  <si>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</si>
  <si>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</si>
  <si>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</si>
  <si>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</si>
  <si>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</si>
  <si>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</si>
  <si>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</si>
  <si>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</si>
  <si>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</si>
  <si>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</si>
  <si>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</si>
  <si>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</si>
  <si>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</si>
  <si>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</si>
  <si>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</si>
  <si>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</si>
  <si>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</si>
  <si>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</si>
  <si>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</si>
  <si>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</si>
  <si>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</si>
  <si>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</si>
  <si>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</si>
  <si>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</si>
  <si>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</si>
  <si>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</si>
  <si>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</si>
  <si>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</si>
  <si>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</si>
  <si>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</si>
  <si>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</si>
  <si>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</si>
  <si>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</si>
  <si>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</si>
  <si>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</si>
  <si>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</si>
  <si>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</si>
  <si>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</si>
  <si>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</si>
  <si>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</si>
  <si>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</si>
  <si>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</si>
  <si>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</si>
  <si>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</si>
  <si>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</si>
  <si>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</si>
  <si>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</si>
  <si>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</si>
  <si>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</si>
  <si>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</si>
  <si>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</si>
  <si>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</si>
  <si>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</si>
  <si>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</si>
  <si>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</si>
  <si>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</si>
  <si>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</si>
  <si>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</si>
  <si>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</si>
  <si>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</si>
  <si>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</si>
  <si>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</si>
  <si>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</si>
  <si>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</si>
  <si>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</si>
  <si>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</si>
  <si>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</si>
  <si>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</si>
  <si>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</si>
  <si>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</si>
  <si>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</si>
  <si>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</si>
  <si>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</si>
  <si>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</si>
  <si>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</si>
  <si>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</si>
  <si>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</si>
  <si>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</si>
  <si>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</si>
  <si>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</si>
  <si>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</si>
  <si>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</si>
  <si>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</si>
  <si>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</si>
  <si>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</si>
  <si>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</si>
  <si>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</si>
  <si>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</si>
  <si>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</si>
  <si>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</si>
  <si>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</si>
  <si>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</si>
  <si>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</si>
  <si>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</si>
  <si>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</si>
  <si>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</si>
  <si>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</si>
  <si>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</si>
  <si>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</si>
  <si>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</si>
  <si>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</si>
  <si>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</si>
  <si>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</si>
  <si>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</si>
  <si>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</si>
  <si>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</si>
  <si>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</si>
  <si>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</si>
  <si>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</si>
  <si>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</si>
  <si>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</si>
  <si>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</si>
  <si>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</si>
  <si>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</si>
  <si>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</si>
  <si>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</si>
  <si>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</si>
  <si>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</si>
  <si>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</si>
  <si>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</si>
  <si>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</si>
  <si>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</si>
  <si>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</si>
  <si>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</si>
  <si>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</si>
  <si>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</si>
  <si>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</si>
  <si>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</si>
  <si>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</si>
  <si>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</si>
  <si>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</si>
  <si>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</si>
  <si>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</si>
  <si>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</si>
  <si>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</si>
  <si>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</si>
  <si>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</si>
  <si>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</si>
  <si>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</si>
  <si>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</si>
  <si>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</si>
  <si>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</si>
  <si>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</si>
  <si>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</si>
  <si>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</si>
  <si>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</si>
  <si>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</si>
  <si>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</si>
  <si>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</si>
  <si>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</si>
  <si>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</si>
  <si>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</si>
  <si>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</si>
  <si>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</si>
  <si>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</si>
  <si>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</si>
  <si>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</si>
  <si>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</si>
  <si>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</si>
  <si>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</si>
  <si>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</si>
  <si>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</si>
  <si>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</si>
  <si>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</si>
  <si>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</si>
  <si>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</si>
  <si>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</si>
  <si>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</si>
  <si>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</si>
  <si>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</si>
  <si>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</si>
  <si>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</si>
  <si>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</si>
  <si>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</si>
  <si>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</si>
  <si>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</si>
  <si>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</si>
  <si>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</si>
  <si>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</si>
  <si>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</si>
  <si>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</si>
  <si>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</si>
  <si>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</si>
  <si>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</si>
  <si>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</si>
  <si>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</si>
  <si>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</si>
  <si>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</si>
  <si>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</si>
  <si>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</si>
  <si>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</si>
  <si>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</si>
  <si>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</si>
  <si>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</si>
  <si>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</si>
  <si>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</si>
  <si>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</si>
  <si>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</si>
  <si>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</si>
  <si>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</si>
  <si>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</si>
  <si>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</si>
  <si>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</si>
  <si>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</si>
  <si>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</si>
  <si>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</si>
  <si>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</si>
  <si>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</si>
  <si>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</si>
  <si>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</si>
  <si>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</si>
  <si>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</si>
  <si>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</si>
  <si>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</si>
  <si>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</si>
  <si>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</si>
  <si>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</si>
  <si>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</si>
  <si>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</si>
  <si>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</si>
  <si>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</si>
  <si>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</si>
  <si>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</si>
  <si>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</si>
  <si>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</si>
  <si>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</si>
  <si>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</si>
  <si>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</si>
  <si>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</si>
  <si>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</si>
  <si>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</si>
  <si>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</si>
  <si>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</si>
  <si>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</si>
  <si>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</si>
  <si>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</si>
  <si>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</si>
  <si>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</si>
  <si>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</si>
  <si>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</si>
  <si>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</si>
  <si>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</si>
  <si>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</si>
  <si>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</si>
  <si>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</si>
  <si>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</si>
  <si>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</si>
  <si>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</si>
  <si>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</si>
  <si>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</si>
  <si>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</si>
  <si>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</si>
  <si>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</si>
  <si>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</si>
  <si>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</si>
  <si>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</si>
  <si>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</si>
  <si>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</si>
  <si>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</si>
  <si>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</si>
  <si>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</si>
  <si>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</si>
  <si>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</si>
  <si>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</si>
  <si>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</si>
  <si>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</si>
  <si>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</si>
  <si>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</si>
  <si>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</si>
  <si>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</si>
  <si>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</si>
  <si>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</si>
  <si>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</si>
  <si>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</si>
  <si>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</si>
  <si>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</si>
  <si>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</si>
  <si>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</si>
  <si>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</si>
  <si>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</si>
  <si>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</si>
  <si>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</si>
  <si>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</si>
  <si>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</si>
  <si>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</si>
  <si>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</si>
  <si>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</si>
  <si>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</si>
  <si>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</si>
  <si>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</si>
  <si>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</si>
  <si>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</si>
  <si>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</si>
  <si>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</si>
  <si>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</si>
  <si>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</si>
  <si>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</si>
  <si>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</si>
  <si>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</si>
  <si>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</si>
  <si>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</si>
  <si>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</si>
  <si>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</si>
  <si>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</si>
  <si>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</si>
  <si>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</si>
  <si>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</si>
  <si>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</si>
  <si>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</si>
  <si>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</si>
  <si>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</si>
  <si>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</si>
  <si>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</si>
  <si>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</si>
  <si>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</si>
  <si>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</si>
  <si>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</si>
  <si>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</si>
  <si>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</si>
  <si>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</si>
  <si>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</si>
  <si>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</si>
  <si>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</si>
  <si>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</si>
  <si>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</si>
  <si>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</si>
  <si>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</si>
  <si>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</si>
  <si>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</si>
  <si>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</si>
  <si>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</si>
  <si>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</si>
  <si>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</si>
  <si>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</si>
  <si>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</si>
  <si>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</si>
  <si>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</si>
  <si>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</si>
  <si>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</si>
  <si>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</si>
  <si>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</si>
  <si>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</si>
  <si>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</si>
  <si>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</si>
  <si>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</si>
  <si>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</si>
  <si>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</si>
  <si>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</si>
  <si>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</si>
  <si>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</si>
  <si>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</si>
  <si>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</si>
  <si>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</si>
  <si>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</si>
  <si>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</si>
  <si>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</si>
  <si>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</si>
  <si>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</si>
  <si>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</si>
  <si>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</si>
  <si>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</si>
  <si>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</si>
  <si>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</si>
  <si>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</si>
  <si>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</si>
  <si>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</si>
  <si>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</si>
  <si>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</si>
  <si>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</si>
  <si>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</si>
  <si>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</si>
  <si>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</si>
  <si>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</si>
  <si>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</si>
  <si>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</si>
  <si>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</si>
  <si>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</si>
  <si>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</si>
  <si>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</si>
  <si>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</si>
  <si>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</si>
  <si>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</si>
  <si>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</si>
  <si>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</si>
  <si>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</si>
  <si>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</si>
  <si>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</si>
  <si>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</si>
  <si>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</si>
  <si>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</si>
  <si>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</si>
  <si>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</si>
  <si>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</si>
  <si>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</si>
  <si>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</si>
  <si>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</si>
  <si>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</si>
  <si>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</si>
  <si>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</si>
  <si>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</si>
  <si>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</si>
  <si>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</si>
  <si>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</si>
  <si>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</si>
  <si>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</si>
  <si>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</si>
  <si>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</si>
  <si>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</si>
  <si>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</si>
  <si>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</si>
  <si>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</si>
  <si>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</si>
  <si>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</si>
  <si>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</si>
  <si>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</si>
  <si>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</si>
  <si>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</si>
  <si>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</si>
  <si>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</si>
  <si>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</si>
  <si>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</si>
  <si>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</si>
  <si>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</si>
  <si>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</si>
  <si>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</si>
  <si>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</si>
  <si>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</si>
  <si>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</si>
  <si>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</si>
  <si>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</si>
  <si>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</si>
  <si>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</si>
  <si>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</si>
  <si>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</si>
  <si>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</si>
  <si>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</si>
  <si>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</si>
  <si>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</si>
  <si>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</si>
  <si>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</si>
  <si>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</si>
  <si>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</si>
  <si>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</si>
  <si>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</si>
  <si>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</si>
  <si>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</si>
  <si>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</si>
  <si>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</si>
  <si>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</si>
  <si>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</si>
  <si>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</si>
  <si>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</si>
  <si>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</si>
  <si>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</si>
  <si>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</si>
  <si>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</si>
  <si>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</si>
  <si>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</si>
  <si>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</si>
  <si>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</si>
  <si>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</si>
  <si>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</si>
  <si>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</si>
  <si>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</si>
  <si>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</si>
  <si>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</si>
  <si>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</si>
  <si>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</si>
  <si>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</si>
  <si>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</si>
  <si>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</si>
  <si>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</si>
  <si>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</si>
  <si>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</si>
  <si>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</si>
  <si>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</si>
  <si>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</si>
  <si>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</si>
  <si>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</si>
  <si>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</si>
  <si>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</si>
  <si>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</si>
  <si>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</si>
  <si>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</si>
  <si>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</si>
  <si>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</si>
  <si>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</si>
  <si>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</si>
  <si>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</si>
  <si>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</si>
  <si>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</si>
  <si>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</si>
  <si>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</si>
  <si>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</si>
  <si>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</si>
  <si>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</si>
  <si>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</si>
  <si>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</si>
  <si>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</si>
  <si>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</si>
  <si>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</si>
  <si>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</si>
  <si>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</si>
  <si>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</si>
  <si>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</si>
  <si>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</si>
  <si>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</si>
  <si>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</si>
  <si>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</si>
  <si>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</si>
  <si>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</si>
  <si>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</si>
  <si>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</si>
  <si>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</si>
  <si>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</si>
  <si>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</si>
  <si>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</si>
  <si>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</si>
  <si>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</si>
  <si>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</si>
  <si>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</si>
  <si>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</si>
  <si>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</si>
  <si>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</si>
  <si>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</si>
  <si>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</si>
  <si>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</si>
  <si>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</si>
  <si>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</si>
  <si>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</si>
  <si>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</si>
  <si>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</si>
  <si>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</si>
  <si>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</si>
  <si>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</si>
  <si>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</si>
  <si>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</si>
  <si>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</si>
  <si>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</si>
  <si>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</si>
  <si>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</si>
  <si>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</si>
  <si>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</si>
  <si>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</si>
  <si>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</si>
  <si>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</si>
  <si>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</si>
  <si>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</si>
  <si>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</si>
  <si>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</si>
  <si>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</si>
  <si>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</si>
  <si>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</si>
  <si>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</si>
  <si>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</si>
  <si>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</si>
  <si>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</si>
  <si>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</si>
  <si>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</si>
  <si>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</si>
  <si>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</si>
  <si>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</si>
  <si>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</si>
  <si>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</si>
  <si>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</si>
  <si>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</si>
  <si>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</si>
  <si>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</si>
  <si>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</si>
  <si>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</si>
  <si>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</si>
  <si>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</si>
  <si>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</si>
  <si>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</si>
  <si>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</si>
  <si>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</si>
  <si>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</si>
  <si>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</si>
  <si>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</si>
  <si>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</si>
  <si>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</si>
  <si>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</si>
  <si>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</si>
  <si>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</si>
  <si>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</si>
  <si>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</si>
  <si>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</si>
  <si>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</si>
  <si>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</si>
  <si>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</si>
  <si>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</si>
  <si>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</si>
  <si>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</si>
  <si>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</si>
  <si>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</si>
  <si>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</si>
  <si>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</si>
  <si>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</si>
  <si>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</si>
  <si>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</si>
  <si>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</si>
  <si>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</si>
  <si>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</si>
  <si>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</si>
  <si>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</si>
  <si>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</si>
  <si>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</si>
  <si>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</si>
  <si>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</si>
  <si>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</si>
  <si>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</si>
  <si>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</si>
  <si>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</si>
  <si>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</si>
  <si>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</si>
  <si>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</si>
  <si>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</si>
  <si>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</si>
  <si>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</si>
  <si>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</si>
  <si>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</si>
  <si>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</si>
  <si>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</si>
  <si>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</si>
  <si>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</si>
  <si>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</si>
  <si>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</si>
  <si>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</si>
  <si>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</si>
  <si>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</si>
  <si>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</si>
  <si>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</si>
  <si>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</si>
  <si>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</si>
  <si>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</si>
  <si>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</si>
  <si>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</si>
  <si>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</si>
  <si>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</si>
  <si>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</si>
  <si>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</si>
  <si>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</si>
  <si>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</si>
  <si>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</si>
  <si>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</si>
  <si>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</si>
  <si>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</si>
  <si>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</si>
  <si>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</si>
  <si>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</si>
  <si>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</si>
  <si>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</si>
  <si>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</si>
  <si>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</si>
  <si>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</si>
  <si>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</si>
  <si>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</si>
  <si>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</si>
  <si>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</si>
  <si>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</si>
  <si>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</si>
  <si>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</si>
  <si>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</si>
  <si>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</si>
  <si>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</si>
  <si>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</si>
  <si>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</si>
  <si>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</si>
  <si>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</si>
  <si>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</si>
  <si>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</si>
  <si>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</si>
  <si>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</si>
  <si>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</si>
  <si>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</si>
  <si>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</si>
  <si>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</si>
  <si>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</si>
  <si>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</si>
  <si>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</si>
  <si>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</si>
  <si>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</si>
  <si>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</si>
  <si>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</si>
  <si>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</si>
  <si>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</si>
  <si>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</si>
  <si>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</si>
  <si>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</si>
  <si>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</si>
  <si>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</si>
  <si>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</si>
  <si>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</si>
  <si>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</si>
  <si>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</si>
  <si>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</si>
  <si>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</si>
  <si>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</si>
  <si>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</si>
  <si>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</si>
  <si>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</si>
  <si>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</si>
  <si>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</si>
  <si>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</si>
  <si>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</si>
  <si>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</si>
  <si>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</si>
  <si>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</si>
  <si>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</si>
  <si>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</si>
  <si>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</si>
  <si>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</si>
  <si>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</si>
  <si>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</si>
  <si>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</si>
  <si>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</si>
  <si>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</si>
  <si>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</si>
  <si>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</si>
  <si>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</si>
  <si>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</si>
  <si>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</si>
  <si>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</si>
  <si>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</si>
  <si>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</si>
  <si>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</si>
  <si>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</si>
  <si>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</si>
  <si>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</si>
  <si>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</si>
  <si>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</si>
  <si>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</si>
  <si>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</si>
  <si>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</si>
  <si>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</si>
  <si>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</si>
  <si>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</si>
  <si>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</si>
  <si>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</si>
  <si>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</si>
  <si>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</si>
  <si>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</si>
  <si>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</si>
  <si>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</si>
  <si>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</si>
  <si>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</si>
  <si>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</si>
  <si>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</si>
  <si>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</si>
  <si>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</si>
  <si>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</si>
  <si>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</si>
  <si>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</si>
  <si>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</si>
  <si>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</si>
  <si>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</si>
  <si>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</si>
  <si>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</si>
  <si>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</si>
  <si>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</si>
  <si>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</si>
  <si>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</si>
  <si>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</si>
  <si>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</si>
  <si>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</si>
  <si>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</si>
  <si>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</si>
  <si>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</si>
  <si>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</si>
  <si>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</si>
  <si>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</si>
  <si>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</si>
  <si>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</si>
  <si>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</si>
  <si>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</si>
  <si>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</si>
  <si>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</si>
  <si>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</si>
  <si>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</si>
  <si>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</si>
  <si>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</si>
  <si>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</si>
  <si>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</si>
  <si>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</si>
  <si>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</si>
  <si>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</si>
  <si>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</si>
  <si>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</si>
  <si>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</si>
  <si>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</si>
  <si>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</si>
  <si>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</si>
  <si>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</si>
  <si>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</si>
  <si>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</si>
  <si>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</si>
  <si>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</si>
  <si>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</si>
  <si>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</si>
  <si>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</si>
  <si>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</si>
  <si>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</si>
  <si>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</si>
  <si>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</si>
  <si>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</si>
  <si>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</si>
  <si>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</si>
  <si>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</si>
  <si>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</si>
  <si>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</si>
  <si>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</si>
  <si>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</si>
  <si>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</si>
  <si>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</si>
  <si>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</si>
  <si>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</si>
  <si>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</si>
  <si>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</si>
  <si>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</si>
  <si>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</si>
  <si>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</si>
  <si>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</si>
  <si>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</si>
  <si>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</si>
  <si>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</si>
  <si>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</si>
  <si>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</si>
  <si>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</si>
  <si>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</si>
  <si>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</si>
  <si>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</si>
  <si>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</si>
  <si>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</si>
  <si>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</si>
  <si>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</si>
  <si>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</si>
  <si>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</si>
  <si>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</si>
  <si>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</si>
  <si>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</si>
  <si>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</si>
  <si>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</si>
  <si>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</si>
  <si>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</si>
  <si>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</si>
  <si>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</si>
  <si>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</si>
  <si>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</si>
  <si>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</si>
  <si>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</si>
  <si>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</si>
  <si>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</si>
  <si>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</si>
  <si>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</si>
  <si>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</si>
  <si>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</si>
  <si>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</si>
  <si>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</si>
  <si>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</si>
  <si>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</si>
  <si>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</si>
  <si>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</si>
  <si>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</si>
  <si>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</si>
  <si>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</si>
  <si>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</si>
  <si>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</si>
  <si>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</si>
  <si>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</si>
  <si>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</si>
  <si>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</si>
  <si>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</si>
  <si>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</si>
  <si>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</si>
  <si>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</si>
  <si>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</si>
  <si>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</si>
  <si>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</si>
  <si>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</si>
  <si>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</si>
  <si>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</si>
  <si>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</si>
  <si>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</si>
  <si>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</si>
  <si>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</si>
  <si>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</si>
  <si>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</si>
  <si>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</si>
  <si>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</si>
  <si>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</si>
  <si>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</si>
  <si>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</si>
  <si>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</si>
  <si>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</si>
  <si>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</si>
  <si>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</si>
  <si>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</si>
  <si>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</si>
  <si>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</si>
  <si>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</si>
  <si>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</si>
  <si>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</si>
  <si>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</si>
  <si>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</si>
  <si>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</si>
  <si>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</si>
  <si>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</si>
  <si>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</si>
  <si>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</si>
  <si>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</si>
  <si>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</si>
  <si>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</si>
  <si>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</si>
  <si>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</si>
  <si>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</si>
  <si>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</si>
  <si>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</si>
  <si>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</si>
  <si>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</si>
  <si>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</si>
  <si>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</si>
  <si>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</si>
  <si>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</si>
  <si>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</si>
  <si>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</si>
  <si>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</si>
  <si>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</si>
  <si>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</si>
  <si>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</si>
  <si>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</si>
  <si>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</si>
  <si>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</si>
  <si>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</si>
  <si>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</si>
  <si>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</si>
  <si>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</si>
  <si>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</si>
  <si>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</si>
  <si>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</si>
  <si>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</si>
  <si>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</si>
  <si>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</si>
  <si>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</si>
  <si>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</si>
  <si>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</si>
  <si>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</si>
  <si>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</si>
  <si>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</si>
  <si>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</si>
  <si>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</si>
  <si>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</si>
  <si>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</si>
  <si>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</si>
  <si>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</si>
  <si>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</si>
  <si>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</si>
  <si>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</si>
  <si>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</si>
  <si>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</si>
  <si>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</si>
  <si>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</si>
  <si>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</si>
  <si>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</si>
  <si>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</si>
  <si>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</si>
  <si>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</si>
  <si>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</si>
  <si>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</si>
  <si>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</si>
  <si>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</si>
  <si>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</si>
  <si>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</si>
  <si>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</si>
  <si>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</si>
  <si>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</si>
  <si>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</si>
  <si>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</si>
  <si>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</si>
  <si>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</si>
  <si>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</si>
  <si>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</si>
  <si>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</si>
  <si>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</si>
  <si>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</si>
  <si>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</si>
  <si>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</si>
  <si>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</si>
  <si>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</si>
  <si>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</si>
  <si>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</si>
  <si>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</si>
  <si>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</si>
  <si>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</si>
  <si>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</si>
  <si>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</si>
  <si>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</si>
  <si>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</si>
  <si>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</si>
  <si>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</si>
  <si>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</si>
  <si>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</si>
  <si>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</si>
  <si>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</si>
  <si>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</si>
  <si>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</si>
  <si>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</si>
  <si>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</si>
  <si>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</si>
  <si>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</si>
  <si>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</si>
  <si>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</si>
  <si>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</si>
  <si>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</si>
  <si>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</si>
  <si>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</si>
  <si>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</si>
  <si>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</si>
  <si>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</si>
  <si>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</si>
  <si>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</si>
  <si>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</si>
  <si>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</si>
  <si>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</si>
  <si>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</si>
  <si>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</si>
  <si>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</si>
  <si>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</si>
  <si>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</si>
  <si>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</si>
  <si>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</si>
  <si>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</si>
  <si>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</si>
  <si>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</si>
  <si>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</si>
  <si>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</si>
  <si>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</si>
  <si>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</si>
  <si>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</si>
  <si>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</si>
  <si>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</si>
  <si>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</si>
  <si>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</si>
  <si>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</si>
  <si>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</si>
  <si>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</si>
  <si>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</si>
  <si>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</si>
  <si>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</si>
  <si>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</si>
  <si>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</si>
  <si>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</si>
  <si>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</si>
  <si>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</si>
  <si>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</si>
  <si>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</si>
  <si>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</si>
  <si>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</si>
  <si>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</si>
  <si>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</si>
  <si>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</si>
  <si>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</si>
  <si>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</si>
  <si>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</si>
  <si>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</si>
  <si>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</si>
  <si>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</si>
  <si>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</si>
  <si>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</si>
  <si>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</si>
  <si>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</si>
  <si>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</si>
  <si>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</si>
  <si>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</si>
  <si>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</si>
  <si>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</si>
  <si>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</si>
  <si>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</si>
  <si>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</si>
  <si>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</si>
  <si>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</si>
  <si>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</si>
  <si>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</si>
  <si>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</si>
  <si>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</si>
  <si>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</si>
  <si>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</si>
  <si>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</si>
  <si>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</si>
  <si>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</si>
  <si>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</si>
  <si>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</si>
  <si>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</si>
  <si>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</si>
  <si>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</si>
  <si>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</si>
  <si>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</si>
  <si>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</si>
  <si>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</si>
  <si>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</si>
  <si>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</si>
  <si>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</si>
  <si>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</si>
  <si>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</si>
  <si>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</si>
  <si>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</si>
  <si>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</si>
  <si>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</si>
  <si>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</si>
  <si>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</si>
  <si>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</si>
  <si>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</si>
  <si>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</si>
  <si>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</si>
  <si>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</si>
  <si>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</si>
  <si>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</si>
  <si>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</si>
  <si>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</si>
  <si>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</si>
  <si>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</si>
  <si>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</si>
  <si>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</si>
  <si>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</si>
  <si>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</si>
  <si>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</si>
  <si>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</si>
  <si>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</si>
  <si>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</si>
  <si>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</si>
  <si>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</si>
  <si>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</si>
  <si>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</si>
  <si>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</si>
  <si>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</si>
  <si>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</si>
  <si>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</si>
  <si>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</si>
  <si>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</si>
  <si>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</si>
  <si>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</si>
  <si>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</si>
  <si>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</si>
  <si>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</si>
  <si>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</si>
  <si>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</si>
  <si>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</si>
  <si>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</si>
  <si>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</si>
  <si>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</si>
  <si>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</si>
  <si>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</si>
  <si>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</si>
  <si>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</si>
  <si>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</si>
  <si>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</si>
  <si>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</si>
  <si>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</si>
  <si>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</si>
  <si>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</si>
  <si>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</si>
  <si>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</si>
  <si>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</si>
  <si>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</si>
  <si>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</si>
  <si>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</si>
  <si>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</si>
  <si>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</si>
  <si>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</si>
  <si>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</si>
  <si>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</si>
  <si>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</si>
  <si>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</si>
  <si>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</si>
  <si>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</si>
  <si>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</si>
  <si>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</si>
  <si>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</si>
  <si>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</si>
  <si>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</si>
  <si>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</si>
  <si>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</si>
  <si>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</si>
  <si>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</si>
  <si>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</si>
  <si>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</si>
  <si>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</si>
  <si>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</si>
  <si>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</si>
  <si>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</si>
  <si>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</si>
  <si>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</si>
  <si>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</si>
  <si>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</si>
  <si>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</si>
  <si>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</si>
  <si>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</si>
  <si>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</si>
  <si>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</si>
  <si>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</si>
  <si>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</si>
  <si>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</si>
  <si>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</si>
  <si>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</si>
  <si>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</si>
  <si>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</si>
  <si>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</si>
  <si>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</si>
  <si>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</si>
  <si>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</si>
  <si>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</si>
  <si>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</si>
  <si>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</si>
  <si>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</si>
  <si>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</si>
  <si>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</si>
  <si>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</si>
  <si>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</si>
  <si>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</si>
  <si>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</si>
  <si>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</si>
  <si>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</si>
  <si>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</si>
  <si>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</si>
  <si>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</si>
  <si>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</si>
  <si>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</si>
  <si>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</si>
  <si>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</si>
  <si>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</si>
  <si>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</si>
  <si>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</si>
  <si>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</si>
  <si>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</si>
  <si>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</si>
  <si>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</si>
  <si>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</si>
  <si>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</si>
  <si>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</si>
  <si>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</si>
  <si>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</si>
  <si>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</si>
  <si>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</si>
  <si>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</si>
  <si>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</si>
  <si>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</si>
  <si>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</si>
  <si>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</si>
  <si>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</si>
  <si>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</si>
  <si>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</si>
  <si>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</si>
  <si>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</si>
  <si>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</si>
  <si>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</si>
  <si>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</si>
  <si>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</si>
  <si>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</si>
  <si>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</si>
  <si>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</si>
  <si>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</si>
  <si>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</si>
  <si>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</si>
  <si>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</si>
  <si>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</si>
  <si>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</si>
  <si>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</si>
  <si>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</si>
  <si>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</si>
  <si>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</si>
  <si>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</si>
  <si>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</si>
  <si>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</si>
  <si>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</si>
  <si>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</si>
  <si>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</si>
  <si>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</si>
  <si>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</si>
  <si>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</si>
  <si>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</si>
  <si>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</si>
  <si>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</si>
  <si>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</si>
  <si>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</si>
  <si>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</si>
  <si>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</si>
  <si>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</si>
  <si>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</si>
  <si>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</si>
  <si>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</si>
  <si>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</si>
  <si>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</si>
  <si>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</si>
  <si>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</si>
  <si>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</si>
  <si>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</si>
  <si>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</si>
  <si>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</si>
  <si>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</si>
  <si>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</si>
  <si>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</si>
  <si>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</si>
  <si>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</si>
  <si>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</si>
  <si>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</si>
  <si>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</si>
  <si>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</si>
  <si>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</si>
  <si>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</si>
  <si>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</si>
  <si>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</si>
  <si>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</si>
  <si>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</si>
  <si>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</si>
  <si>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</si>
  <si>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</si>
  <si>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</si>
  <si>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</si>
  <si>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</si>
  <si>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</si>
  <si>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</si>
  <si>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</si>
  <si>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</si>
  <si>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</si>
  <si>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</si>
  <si>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</si>
  <si>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</si>
  <si>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</si>
  <si>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</si>
  <si>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</si>
  <si>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</si>
  <si>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</si>
  <si>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</si>
  <si>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</si>
  <si>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</si>
  <si>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</si>
  <si>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</si>
  <si>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</si>
  <si>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</si>
  <si>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</si>
  <si>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</si>
  <si>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</si>
  <si>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</si>
  <si>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</si>
  <si>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</si>
  <si>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</si>
  <si>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</si>
  <si>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</si>
  <si>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</si>
  <si>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</si>
  <si>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</si>
  <si>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</si>
  <si>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</si>
  <si>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</si>
  <si>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</si>
  <si>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</si>
  <si>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</si>
  <si>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</si>
  <si>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</si>
  <si>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</si>
  <si>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</si>
  <si>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</si>
  <si>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</si>
  <si>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</si>
  <si>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</si>
  <si>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</si>
  <si>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</si>
  <si>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</si>
  <si>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</si>
  <si>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</si>
  <si>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</si>
  <si>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</si>
  <si>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</si>
  <si>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</si>
  <si>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</si>
  <si>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</si>
  <si>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</si>
  <si>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</si>
  <si>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</si>
  <si>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</si>
  <si>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</si>
  <si>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</si>
  <si>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</si>
  <si>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</si>
  <si>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</si>
  <si>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</si>
  <si>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</si>
  <si>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</si>
  <si>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</si>
  <si>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</si>
  <si>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</si>
  <si>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</si>
  <si>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</si>
  <si>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</si>
  <si>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</si>
  <si>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</si>
  <si>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</si>
  <si>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</si>
  <si>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</si>
  <si>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</si>
  <si>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</si>
  <si>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</si>
  <si>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</si>
  <si>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</si>
  <si>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</si>
  <si>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</si>
  <si>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</si>
  <si>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</si>
  <si>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</si>
  <si>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</si>
  <si>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</si>
  <si>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</si>
  <si>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</si>
  <si>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</si>
  <si>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</si>
  <si>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</si>
  <si>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</si>
  <si>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</si>
  <si>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</si>
  <si>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</si>
  <si>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</si>
  <si>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</si>
  <si>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</si>
  <si>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</si>
  <si>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</si>
  <si>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</si>
  <si>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</si>
  <si>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</si>
  <si>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</si>
  <si>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</si>
  <si>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</si>
  <si>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</si>
  <si>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</si>
  <si>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</si>
  <si>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</si>
  <si>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</si>
  <si>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</si>
  <si>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</si>
  <si>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</si>
  <si>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</si>
  <si>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</si>
  <si>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</si>
  <si>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</si>
  <si>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</si>
  <si>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</si>
  <si>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</si>
  <si>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</si>
  <si>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</si>
  <si>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</si>
  <si>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</si>
  <si>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</si>
  <si>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</si>
  <si>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</si>
  <si>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</si>
  <si>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</si>
  <si>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</si>
  <si>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</si>
  <si>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</si>
  <si>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</si>
  <si>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</si>
  <si>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</si>
  <si>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</si>
  <si>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</si>
  <si>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</si>
  <si>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</si>
  <si>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</si>
  <si>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</si>
  <si>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</si>
  <si>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</si>
  <si>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</si>
  <si>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</si>
  <si>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</si>
  <si>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</si>
  <si>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</si>
  <si>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</si>
  <si>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</si>
  <si>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</si>
  <si>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</si>
  <si>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</si>
  <si>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</si>
  <si>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</si>
  <si>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</si>
  <si>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</si>
  <si>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</si>
  <si>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</si>
  <si>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</si>
  <si>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</si>
  <si>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</si>
  <si>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</si>
  <si>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</si>
  <si>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</si>
  <si>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</si>
  <si>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</si>
  <si>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</si>
  <si>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</si>
  <si>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</si>
  <si>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</si>
  <si>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</si>
  <si>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</si>
  <si>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</si>
  <si>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</si>
  <si>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</si>
  <si>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</si>
  <si>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</si>
  <si>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</si>
  <si>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</si>
  <si>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</si>
  <si>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</si>
  <si>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</si>
  <si>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</si>
  <si>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</si>
  <si>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</si>
  <si>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</si>
  <si>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</si>
  <si>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</si>
  <si>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</si>
  <si>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</si>
  <si>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</si>
  <si>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</si>
  <si>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</si>
  <si>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</si>
  <si>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</si>
  <si>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</si>
  <si>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</si>
  <si>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</si>
  <si>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</si>
  <si>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</si>
  <si>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</si>
  <si>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</si>
  <si>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</si>
  <si>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</si>
  <si>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</si>
  <si>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</si>
  <si>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</si>
  <si>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</si>
  <si>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</si>
  <si>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</si>
  <si>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</si>
  <si>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</si>
  <si>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</si>
  <si>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</si>
  <si>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</si>
  <si>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</si>
  <si>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</si>
  <si>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</si>
  <si>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</si>
  <si>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</si>
  <si>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</si>
  <si>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</si>
  <si>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</si>
  <si>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</si>
  <si>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</si>
  <si>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</si>
  <si>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</si>
  <si>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</si>
  <si>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</si>
  <si>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</si>
  <si>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</si>
  <si>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</si>
  <si>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</si>
  <si>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</si>
  <si>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</si>
  <si>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</si>
  <si>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</si>
  <si>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</si>
  <si>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</si>
  <si>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</si>
  <si>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</si>
  <si>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</si>
  <si>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</si>
  <si>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</si>
  <si>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</si>
  <si>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</si>
  <si>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</si>
  <si>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</si>
  <si>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</si>
  <si>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</si>
  <si>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</si>
  <si>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</si>
  <si>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</si>
  <si>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</si>
  <si>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</si>
  <si>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</si>
  <si>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</si>
  <si>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</si>
  <si>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</si>
  <si>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</si>
  <si>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</si>
  <si>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</si>
  <si>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</si>
  <si>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</si>
  <si>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</si>
  <si>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</si>
  <si>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</si>
  <si>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</si>
  <si>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</si>
  <si>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</si>
  <si>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</si>
  <si>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</si>
  <si>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</si>
  <si>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</si>
  <si>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</si>
  <si>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</si>
  <si>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</si>
  <si>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</si>
  <si>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</si>
  <si>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</si>
  <si>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</si>
  <si>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</si>
  <si>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</si>
  <si>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</si>
  <si>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</si>
  <si>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</si>
  <si>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</si>
  <si>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</si>
  <si>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</si>
  <si>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</si>
  <si>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</si>
  <si>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</si>
  <si>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</si>
  <si>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</si>
  <si>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</si>
  <si>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</si>
  <si>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</si>
  <si>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</si>
  <si>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</si>
  <si>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</si>
  <si>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</si>
  <si>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</si>
  <si>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</si>
  <si>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</si>
  <si>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</si>
  <si>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</si>
  <si>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</si>
  <si>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</si>
  <si>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</si>
  <si>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</si>
  <si>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</si>
  <si>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</si>
  <si>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</si>
  <si>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</si>
  <si>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</si>
  <si>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</si>
  <si>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</si>
  <si>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</si>
  <si>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</si>
  <si>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</si>
  <si>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</si>
  <si>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</si>
  <si>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</si>
  <si>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</si>
  <si>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</si>
  <si>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</si>
  <si>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</si>
  <si>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</si>
  <si>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</si>
  <si>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</si>
  <si>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</si>
  <si>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</si>
  <si>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</si>
  <si>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</si>
  <si>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</si>
  <si>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</si>
  <si>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</si>
  <si>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</si>
  <si>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</si>
  <si>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</si>
  <si>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</si>
  <si>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</si>
  <si>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</si>
  <si>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</si>
  <si>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</si>
  <si>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</si>
  <si>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</si>
  <si>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</si>
  <si>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</si>
  <si>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</si>
  <si>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</si>
  <si>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</si>
  <si>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</si>
  <si>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</si>
  <si>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</si>
  <si>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</si>
  <si>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</si>
  <si>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</si>
  <si>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</si>
  <si>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</si>
  <si>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</si>
  <si>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</si>
  <si>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</si>
  <si>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</si>
  <si>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</si>
  <si>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</si>
  <si>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</si>
  <si>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</si>
  <si>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</si>
  <si>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</si>
  <si>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</si>
  <si>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</si>
  <si>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</si>
  <si>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</si>
  <si>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</si>
  <si>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</si>
  <si>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</si>
  <si>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</si>
  <si>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</si>
  <si>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</si>
  <si>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</si>
  <si>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</si>
  <si>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</si>
  <si>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</si>
  <si>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</si>
  <si>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</si>
  <si>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</si>
  <si>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</si>
  <si>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</si>
  <si>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</si>
  <si>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</si>
  <si>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</si>
  <si>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</si>
  <si>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</si>
  <si>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</si>
  <si>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</si>
  <si>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</si>
  <si>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</si>
  <si>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</si>
  <si>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</si>
  <si>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</si>
  <si>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</si>
  <si>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</si>
  <si>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</si>
  <si>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</si>
  <si>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</si>
  <si>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</si>
  <si>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</si>
  <si>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</si>
  <si>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</si>
  <si>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</si>
  <si>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</si>
  <si>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</si>
  <si>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</si>
  <si>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</si>
  <si>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</si>
  <si>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</si>
  <si>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</si>
  <si>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</si>
  <si>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</si>
  <si>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</si>
  <si>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</si>
  <si>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</si>
  <si>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</si>
  <si>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</si>
  <si>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</si>
  <si>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</si>
  <si>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</si>
  <si>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</si>
  <si>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</si>
  <si>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</si>
  <si>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</si>
  <si>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</si>
  <si>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</si>
  <si>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</si>
  <si>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</si>
  <si>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</si>
  <si>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</si>
  <si>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</si>
  <si>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</si>
  <si>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</si>
  <si>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</si>
  <si>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</si>
  <si>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</si>
  <si>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</si>
  <si>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</si>
  <si>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</si>
  <si>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</si>
  <si>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</si>
  <si>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</si>
  <si>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</si>
  <si>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</si>
  <si>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</si>
  <si>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</si>
  <si>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</si>
  <si>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</si>
  <si>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</si>
  <si>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</si>
  <si>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</si>
  <si>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</si>
  <si>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</si>
  <si>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</si>
  <si>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</si>
  <si>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</si>
  <si>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</si>
  <si>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</si>
  <si>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</si>
  <si>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</si>
  <si>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</si>
  <si>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</si>
  <si>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</si>
  <si>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</si>
  <si>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</si>
  <si>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</si>
  <si>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</si>
  <si>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</si>
  <si>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</si>
  <si>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</si>
  <si>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</si>
  <si>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</si>
  <si>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</si>
  <si>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</si>
  <si>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</si>
  <si>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</si>
  <si>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</si>
  <si>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</si>
  <si>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</si>
  <si>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</si>
  <si>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</si>
  <si>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</si>
  <si>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</si>
  <si>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</si>
  <si>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</si>
  <si>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</si>
  <si>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</si>
  <si>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</si>
  <si>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</si>
  <si>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</si>
  <si>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</si>
  <si>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</si>
  <si>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</si>
  <si>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</si>
  <si>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</si>
  <si>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</si>
  <si>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</si>
  <si>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</si>
  <si>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</si>
  <si>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</si>
  <si>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</si>
  <si>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</si>
  <si>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</si>
  <si>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</si>
  <si>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</si>
  <si>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</si>
  <si>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</si>
  <si>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</si>
  <si>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</si>
  <si>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</si>
  <si>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</si>
  <si>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</si>
  <si>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</si>
  <si>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</si>
  <si>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</si>
  <si>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</si>
  <si>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</si>
  <si>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</si>
  <si>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</si>
  <si>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</si>
  <si>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</si>
  <si>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</si>
  <si>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</si>
  <si>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</si>
  <si>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</si>
  <si>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</si>
  <si>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</si>
  <si>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</si>
  <si>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</si>
  <si>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</si>
  <si>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</si>
  <si>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</si>
  <si>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</si>
  <si>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</si>
  <si>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</si>
  <si>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</si>
  <si>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</si>
  <si>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</si>
  <si>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</si>
  <si>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</si>
  <si>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</si>
  <si>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</si>
  <si>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</si>
  <si>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</si>
  <si>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</si>
  <si>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</si>
  <si>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</si>
  <si>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</si>
  <si>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</si>
  <si>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</si>
  <si>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</si>
  <si>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</si>
  <si>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</si>
  <si>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</si>
  <si>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</si>
  <si>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</si>
  <si>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</si>
  <si>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</si>
  <si>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</si>
  <si>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</si>
  <si>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</si>
  <si>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</si>
  <si>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</si>
  <si>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</si>
  <si>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</si>
  <si>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</si>
  <si>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</si>
  <si>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</si>
  <si>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</si>
  <si>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</si>
  <si>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</si>
  <si>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</si>
  <si>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</si>
  <si>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</si>
  <si>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</si>
  <si>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</si>
  <si>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</si>
  <si>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</si>
  <si>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</si>
  <si>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</si>
  <si>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</si>
  <si>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</si>
  <si>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</si>
  <si>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</si>
  <si>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</si>
  <si>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</si>
  <si>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</si>
  <si>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</si>
  <si>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</si>
  <si>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</si>
  <si>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</si>
  <si>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</si>
  <si>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</si>
  <si>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</si>
  <si>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</si>
  <si>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</si>
  <si>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</si>
  <si>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</si>
  <si>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</si>
  <si>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</si>
  <si>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</si>
  <si>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</si>
  <si>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</si>
  <si>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</si>
  <si>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</si>
  <si>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</si>
  <si>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</si>
  <si>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</si>
  <si>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</si>
  <si>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</si>
  <si>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</si>
  <si>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</si>
  <si>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</si>
  <si>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</si>
  <si>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</si>
  <si>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</si>
  <si>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</si>
  <si>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</si>
  <si>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</si>
  <si>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</si>
  <si>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</si>
  <si>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</si>
  <si>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</si>
  <si>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</si>
  <si>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</si>
  <si>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</si>
  <si>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</si>
  <si>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</si>
  <si>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</si>
  <si>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</si>
  <si>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</si>
  <si>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</si>
  <si>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</si>
  <si>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</si>
  <si>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</si>
  <si>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</si>
  <si>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</si>
  <si>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</si>
  <si>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</si>
  <si>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</si>
  <si>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</si>
  <si>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</si>
  <si>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</si>
  <si>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</si>
  <si>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</si>
  <si>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</si>
  <si>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</si>
  <si>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</si>
  <si>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</si>
  <si>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</si>
  <si>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</si>
  <si>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</si>
  <si>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</si>
  <si>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</si>
  <si>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</si>
  <si>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</si>
  <si>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</si>
  <si>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</si>
  <si>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</si>
  <si>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</si>
  <si>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</si>
  <si>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</si>
  <si>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</si>
  <si>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</si>
  <si>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</si>
  <si>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</si>
  <si>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</si>
  <si>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</si>
  <si>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</si>
  <si>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</si>
  <si>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</si>
  <si>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</si>
  <si>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</si>
  <si>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</si>
  <si>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</si>
  <si>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</si>
  <si>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</si>
  <si>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</si>
  <si>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</si>
  <si>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</si>
  <si>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</si>
  <si>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</si>
  <si>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</si>
  <si>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</si>
  <si>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</si>
  <si>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</si>
  <si>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</si>
  <si>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</si>
  <si>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</si>
  <si>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</si>
  <si>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</si>
  <si>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</si>
  <si>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</si>
  <si>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</si>
  <si>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</si>
  <si>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</si>
  <si>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</si>
  <si>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</si>
  <si>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</si>
  <si>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</si>
  <si>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</si>
  <si>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</si>
  <si>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</si>
  <si>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</si>
  <si>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</si>
  <si>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</si>
  <si>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</si>
  <si>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</si>
  <si>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</si>
  <si>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</si>
  <si>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</si>
  <si>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</si>
  <si>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</si>
  <si>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</si>
  <si>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</si>
  <si>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</si>
  <si>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</si>
  <si>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</si>
  <si>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</si>
  <si>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</si>
  <si>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</si>
  <si>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</si>
  <si>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</si>
  <si>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</si>
  <si>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</si>
  <si>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</si>
  <si>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</si>
  <si>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</si>
  <si>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</si>
  <si>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</si>
  <si>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</si>
  <si>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</si>
  <si>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</si>
  <si>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</si>
  <si>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</si>
  <si>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</si>
  <si>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</si>
  <si>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</si>
  <si>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</si>
  <si>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</si>
  <si>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</si>
  <si>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</si>
  <si>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</si>
  <si>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</si>
  <si>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</si>
  <si>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</si>
  <si>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</si>
  <si>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</si>
  <si>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</si>
  <si>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</si>
  <si>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</si>
  <si>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</si>
  <si>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</si>
  <si>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</si>
  <si>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</si>
  <si>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</si>
  <si>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</si>
  <si>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</si>
  <si>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</si>
  <si>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</si>
  <si>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</si>
  <si>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</si>
  <si>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</si>
  <si>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</si>
  <si>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</si>
  <si>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</si>
  <si>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</si>
  <si>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</si>
  <si>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</si>
  <si>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</si>
  <si>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</si>
  <si>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</si>
  <si>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</si>
  <si>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</si>
  <si>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</si>
  <si>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</si>
  <si>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</si>
  <si>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</si>
  <si>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</si>
  <si>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</si>
  <si>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</si>
  <si>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</si>
  <si>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</si>
  <si>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</si>
  <si>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</si>
  <si>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</si>
  <si>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</si>
  <si>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</si>
  <si>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</si>
  <si>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</si>
  <si>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</si>
  <si>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</si>
  <si>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</si>
  <si>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</si>
  <si>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</si>
  <si>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</si>
  <si>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</si>
  <si>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</si>
  <si>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</si>
  <si>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</si>
  <si>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</si>
  <si>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</si>
  <si>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</si>
  <si>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</si>
  <si>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</si>
  <si>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</si>
  <si>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</si>
  <si>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</si>
  <si>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</si>
  <si>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</si>
  <si>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</si>
  <si>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</si>
  <si>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</si>
  <si>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</si>
  <si>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</si>
  <si>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</si>
  <si>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</si>
  <si>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</si>
  <si>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</si>
  <si>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</si>
  <si>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</si>
  <si>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</si>
  <si>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</si>
  <si>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</si>
  <si>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</si>
  <si>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</si>
  <si>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</si>
  <si>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</si>
  <si>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</si>
  <si>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</si>
  <si>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</si>
  <si>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</si>
  <si>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</si>
  <si>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</si>
  <si>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</si>
  <si>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</si>
  <si>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</si>
  <si>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</si>
  <si>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</si>
  <si>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</si>
  <si>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</si>
  <si>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</si>
  <si>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</si>
  <si>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</si>
  <si>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</si>
  <si>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</si>
  <si>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</si>
  <si>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</si>
  <si>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</si>
  <si>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</si>
  <si>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</si>
  <si>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</si>
  <si>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</si>
  <si>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</si>
  <si>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</si>
  <si>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</si>
  <si>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</si>
  <si>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</si>
  <si>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</si>
  <si>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</si>
  <si>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</si>
  <si>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</si>
  <si>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</si>
  <si>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</si>
  <si>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</si>
  <si>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</si>
  <si>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</si>
  <si>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</si>
  <si>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</si>
  <si>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</si>
  <si>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</si>
  <si>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</si>
  <si>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</si>
  <si>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</si>
  <si>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</si>
  <si>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</si>
  <si>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</si>
  <si>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</si>
  <si>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</si>
  <si>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</si>
  <si>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</si>
  <si>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</si>
  <si>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</si>
  <si>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</si>
  <si>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</si>
  <si>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</si>
  <si>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</si>
  <si>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</si>
  <si>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</si>
  <si>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</si>
  <si>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</si>
  <si>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</si>
  <si>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</si>
  <si>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</si>
  <si>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</si>
  <si>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</si>
  <si>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</si>
  <si>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</si>
  <si>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</si>
  <si>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</si>
  <si>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</si>
  <si>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</si>
  <si>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</si>
  <si>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</si>
  <si>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</si>
  <si>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</si>
  <si>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</si>
  <si>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</si>
  <si>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</si>
  <si>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</si>
  <si>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</si>
  <si>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</si>
  <si>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</si>
  <si>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</si>
  <si>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</si>
  <si>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</si>
  <si>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</si>
  <si>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</si>
  <si>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</si>
  <si>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</si>
  <si>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</si>
  <si>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</si>
  <si>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</si>
  <si>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</si>
  <si>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</si>
  <si>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</si>
  <si>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</si>
  <si>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</si>
  <si>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</si>
  <si>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</si>
  <si>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</si>
  <si>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</si>
  <si>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</si>
  <si>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</si>
  <si>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</si>
  <si>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</si>
  <si>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</si>
  <si>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</si>
  <si>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</si>
  <si>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</si>
  <si>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</si>
  <si>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</si>
  <si>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</si>
  <si>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</si>
  <si>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</si>
  <si>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</si>
  <si>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</si>
  <si>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</si>
  <si>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</si>
  <si>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</si>
  <si>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</si>
  <si>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</si>
  <si>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</si>
  <si>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</si>
  <si>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</si>
  <si>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</si>
  <si>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</si>
  <si>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</si>
  <si>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</si>
  <si>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</si>
  <si>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</si>
  <si>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</si>
  <si>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</si>
  <si>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</si>
  <si>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</si>
  <si>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</si>
  <si>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</si>
  <si>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</si>
  <si>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</si>
  <si>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</si>
  <si>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</si>
  <si>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</si>
  <si>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</si>
  <si>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</si>
  <si>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</si>
  <si>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</si>
  <si>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</si>
  <si>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</si>
  <si>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</si>
  <si>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</si>
  <si>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</si>
  <si>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</si>
  <si>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</si>
  <si>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</si>
  <si>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</si>
  <si>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</si>
  <si>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</si>
  <si>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</si>
  <si>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</si>
  <si>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</si>
  <si>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</si>
  <si>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</si>
  <si>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</si>
  <si>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</si>
  <si>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</si>
  <si>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</si>
  <si>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</si>
  <si>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</si>
  <si>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</si>
  <si>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</si>
  <si>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</si>
  <si>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</si>
  <si>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</si>
  <si>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</si>
  <si>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</si>
  <si>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</si>
  <si>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</si>
  <si>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</si>
  <si>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</si>
  <si>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</si>
  <si>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</si>
  <si>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</si>
  <si>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</si>
  <si>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</si>
  <si>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</si>
  <si>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</si>
  <si>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</si>
  <si>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</si>
  <si>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</si>
  <si>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</si>
  <si>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</si>
  <si>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</si>
  <si>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</si>
  <si>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</si>
  <si>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</si>
  <si>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</si>
  <si>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</si>
  <si>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</si>
  <si>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</si>
  <si>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</si>
  <si>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</si>
  <si>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</si>
  <si>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</si>
  <si>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</si>
  <si>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</si>
  <si>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</si>
  <si>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</si>
  <si>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</si>
  <si>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</si>
  <si>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</si>
  <si>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</si>
  <si>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</si>
  <si>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</si>
  <si>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</si>
  <si>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</si>
  <si>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</si>
  <si>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</si>
  <si>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</si>
  <si>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</si>
  <si>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</si>
  <si>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</si>
  <si>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</si>
  <si>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</si>
  <si>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</si>
  <si>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</si>
  <si>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</si>
  <si>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</si>
  <si>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</si>
  <si>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</si>
  <si>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</si>
  <si>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</si>
  <si>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</si>
  <si>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</si>
  <si>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</si>
  <si>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</si>
  <si>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</si>
  <si>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</si>
  <si>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</si>
  <si>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</si>
  <si>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</si>
  <si>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</si>
  <si>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</si>
  <si>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</si>
  <si>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</si>
  <si>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</si>
  <si>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</si>
  <si>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</si>
  <si>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</si>
  <si>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</si>
  <si>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</si>
  <si>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</si>
  <si>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</si>
  <si>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</si>
  <si>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</si>
  <si>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</si>
  <si>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</si>
  <si>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</si>
  <si>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</si>
  <si>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</si>
  <si>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</si>
  <si>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</si>
  <si>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</si>
  <si>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</si>
  <si>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</si>
  <si>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</si>
  <si>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</si>
  <si>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</si>
  <si>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</si>
  <si>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</si>
  <si>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</si>
  <si>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</si>
  <si>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</si>
  <si>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</si>
  <si>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</si>
  <si>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</si>
  <si>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</si>
  <si>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</si>
  <si>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</si>
  <si>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</si>
  <si>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</si>
  <si>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</si>
  <si>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</si>
  <si>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</si>
  <si>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</si>
  <si>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</si>
  <si>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</si>
  <si>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</si>
  <si>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</si>
  <si>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</si>
  <si>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</si>
  <si>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</si>
  <si>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</si>
  <si>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</si>
  <si>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</si>
  <si>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</si>
  <si>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</si>
  <si>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</si>
  <si>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</si>
  <si>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</si>
  <si>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</si>
  <si>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</si>
  <si>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</si>
  <si>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</si>
  <si>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</si>
  <si>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</si>
  <si>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</si>
  <si>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</si>
  <si>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</si>
  <si>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</si>
  <si>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</si>
  <si>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</si>
  <si>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</si>
  <si>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</si>
  <si>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</si>
  <si>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</si>
  <si>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</si>
  <si>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</si>
  <si>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</si>
  <si>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</si>
  <si>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</si>
  <si>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</si>
  <si>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</si>
  <si>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</si>
  <si>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</si>
  <si>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</si>
  <si>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</si>
  <si>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</si>
  <si>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</si>
  <si>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</si>
  <si>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</si>
  <si>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</si>
  <si>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</si>
  <si>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</si>
  <si>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</si>
  <si>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</si>
  <si>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</si>
  <si>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</si>
  <si>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</si>
  <si>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</si>
  <si>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</si>
  <si>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</si>
  <si>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</si>
  <si>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</si>
  <si>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</si>
  <si>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</si>
  <si>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</si>
  <si>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</si>
  <si>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</si>
  <si>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</si>
  <si>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</si>
  <si>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</si>
  <si>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</si>
  <si>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</si>
  <si>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</si>
  <si>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</si>
  <si>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</si>
  <si>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</si>
  <si>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</si>
  <si>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</si>
  <si>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</si>
  <si>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</si>
  <si>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</si>
  <si>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</si>
  <si>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</si>
  <si>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</si>
  <si>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</si>
  <si>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</si>
  <si>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</si>
  <si>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</si>
  <si>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</si>
  <si>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</si>
  <si>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</si>
  <si>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</si>
  <si>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</si>
  <si>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</si>
  <si>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</si>
  <si>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</si>
  <si>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</si>
  <si>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</si>
  <si>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</si>
  <si>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</si>
  <si>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</si>
  <si>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</si>
  <si>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</si>
  <si>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</si>
  <si>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</si>
  <si>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</si>
  <si>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</si>
  <si>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</si>
  <si>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</si>
  <si>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</si>
  <si>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</si>
  <si>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</si>
  <si>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</si>
  <si>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</si>
  <si>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</si>
  <si>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</si>
  <si>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</si>
  <si>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</si>
  <si>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</si>
  <si>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</si>
  <si>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</si>
  <si>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</si>
  <si>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</si>
  <si>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</si>
  <si>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</si>
  <si>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</si>
  <si>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</si>
  <si>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</si>
  <si>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</si>
  <si>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</si>
  <si>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</si>
  <si>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</si>
  <si>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</si>
  <si>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</si>
  <si>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</si>
  <si>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</si>
  <si>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</si>
  <si>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</si>
  <si>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</si>
  <si>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</si>
  <si>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</si>
  <si>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</si>
  <si>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</si>
  <si>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</si>
  <si>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</si>
  <si>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</si>
  <si>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</si>
  <si>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</si>
  <si>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</si>
  <si>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</si>
  <si>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</si>
  <si>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</si>
  <si>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</si>
  <si>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</si>
  <si>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</si>
  <si>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</si>
  <si>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</si>
  <si>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</si>
  <si>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</si>
  <si>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</si>
  <si>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</si>
  <si>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</si>
  <si>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</si>
  <si>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</si>
  <si>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</si>
  <si>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</si>
  <si>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</si>
  <si>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</si>
  <si>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</si>
  <si>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</si>
  <si>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</si>
  <si>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</si>
  <si>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</si>
  <si>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</si>
  <si>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</si>
  <si>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</si>
  <si>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</si>
  <si>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</si>
  <si>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</si>
  <si>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</si>
  <si>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</si>
  <si>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</si>
  <si>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</si>
  <si>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</si>
  <si>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</si>
  <si>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</si>
  <si>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</si>
  <si>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</si>
  <si>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</si>
  <si>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</si>
  <si>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</si>
  <si>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</si>
  <si>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</si>
  <si>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</si>
  <si>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</si>
  <si>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</si>
  <si>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</si>
  <si>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</si>
  <si>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</si>
  <si>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</si>
  <si>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</si>
  <si>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</si>
  <si>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</si>
  <si>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</si>
  <si>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</si>
  <si>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</si>
  <si>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</si>
  <si>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</si>
  <si>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</si>
  <si>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</si>
  <si>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</si>
  <si>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</si>
  <si>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</si>
  <si>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</si>
  <si>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</si>
  <si>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</si>
  <si>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</si>
  <si>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</si>
  <si>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</si>
  <si>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</si>
  <si>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</si>
  <si>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</si>
  <si>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</si>
  <si>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</si>
  <si>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</si>
  <si>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</si>
  <si>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</si>
  <si>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</si>
  <si>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</si>
  <si>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</si>
  <si>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</si>
  <si>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</si>
  <si>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</si>
  <si>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</si>
  <si>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</si>
  <si>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</si>
  <si>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</si>
  <si>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</si>
  <si>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</si>
  <si>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</si>
  <si>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</si>
  <si>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</si>
  <si>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</si>
  <si>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</si>
  <si>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</si>
  <si>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</si>
  <si>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</si>
  <si>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</si>
  <si>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</si>
  <si>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</si>
  <si>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</si>
  <si>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</si>
  <si>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</si>
  <si>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</si>
  <si>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</si>
  <si>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</si>
  <si>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</si>
  <si>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</si>
  <si>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</si>
  <si>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</si>
  <si>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</si>
  <si>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</si>
  <si>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</si>
  <si>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</si>
  <si>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</si>
  <si>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</si>
  <si>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</si>
  <si>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</si>
  <si>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</si>
  <si>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</si>
  <si>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</si>
  <si>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</si>
  <si>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</si>
  <si>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</si>
  <si>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</si>
  <si>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</si>
  <si>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</si>
  <si>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</si>
  <si>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</si>
  <si>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</si>
  <si>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</si>
  <si>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</si>
  <si>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</si>
  <si>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</si>
  <si>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</si>
  <si>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</si>
  <si>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</si>
  <si>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</si>
  <si>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</si>
  <si>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</si>
  <si>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</si>
  <si>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</si>
  <si>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</si>
  <si>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</si>
  <si>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</si>
  <si>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</si>
  <si>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</si>
  <si>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</si>
  <si>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</si>
  <si>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</si>
  <si>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</si>
  <si>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</si>
  <si>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</si>
  <si>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</si>
  <si>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</si>
  <si>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</si>
  <si>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</si>
  <si>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</si>
  <si>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</si>
  <si>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</si>
  <si>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</si>
  <si>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</si>
  <si>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</si>
  <si>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</si>
  <si>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</si>
  <si>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</si>
  <si>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</si>
  <si>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</si>
  <si>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</si>
  <si>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</si>
  <si>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</si>
  <si>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</si>
  <si>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</si>
  <si>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</si>
  <si>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</si>
  <si>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</si>
  <si>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</si>
  <si>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</si>
  <si>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</si>
  <si>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</si>
  <si>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</si>
  <si>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</si>
  <si>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</si>
  <si>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</si>
  <si>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</si>
  <si>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</si>
  <si>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</si>
  <si>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</si>
  <si>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</si>
  <si>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</si>
  <si>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</si>
  <si>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</si>
  <si>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</si>
  <si>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</si>
  <si>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</si>
  <si>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</si>
  <si>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</si>
  <si>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</si>
  <si>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</si>
  <si>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</si>
  <si>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</si>
  <si>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</si>
  <si>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</si>
  <si>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</si>
  <si>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</si>
  <si>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</si>
  <si>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</si>
  <si>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</si>
  <si>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</si>
  <si>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</si>
  <si>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</si>
  <si>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</si>
  <si>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</si>
  <si>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</si>
  <si>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</si>
  <si>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</si>
  <si>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</si>
  <si>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</si>
  <si>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</si>
  <si>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</si>
  <si>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</si>
  <si>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</si>
  <si>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</si>
  <si>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</si>
  <si>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</si>
  <si>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</si>
  <si>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</si>
  <si>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</si>
  <si>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</si>
  <si>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</si>
  <si>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</si>
  <si>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</si>
  <si>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</si>
  <si>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</si>
  <si>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</si>
  <si>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</si>
  <si>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</si>
  <si>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</si>
  <si>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</si>
  <si>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</si>
  <si>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</si>
  <si>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</si>
  <si>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</si>
  <si>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</si>
  <si>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</si>
  <si>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</si>
  <si>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</si>
  <si>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</si>
  <si>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</si>
  <si>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</si>
  <si>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</si>
  <si>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</si>
  <si>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</si>
  <si>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</si>
  <si>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</si>
  <si>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</si>
  <si>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</si>
  <si>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</si>
  <si>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</si>
  <si>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</si>
  <si>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</si>
  <si>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</si>
  <si>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</si>
  <si>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</si>
  <si>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</si>
  <si>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</si>
  <si>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</si>
  <si>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</si>
  <si>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</si>
  <si>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</si>
  <si>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</si>
  <si>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</si>
  <si>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</si>
  <si>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</si>
  <si>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</si>
  <si>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</si>
  <si>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</si>
  <si>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</si>
  <si>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</si>
  <si>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</si>
  <si>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</si>
  <si>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</si>
  <si>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</si>
  <si>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</si>
  <si>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</si>
  <si>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</si>
  <si>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</si>
  <si>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</si>
  <si>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</si>
  <si>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</si>
  <si>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</si>
  <si>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</si>
  <si>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</si>
  <si>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</si>
  <si>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</si>
  <si>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</si>
  <si>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</si>
  <si>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</si>
  <si>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</si>
  <si>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</si>
  <si>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</si>
  <si>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</si>
  <si>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</si>
  <si>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</si>
  <si>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</si>
  <si>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</si>
  <si>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</si>
  <si>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</si>
  <si>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</si>
  <si>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</si>
  <si>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</si>
  <si>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</si>
  <si>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</si>
  <si>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</si>
  <si>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</si>
  <si>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</si>
  <si>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</si>
  <si>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</si>
  <si>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</si>
  <si>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</si>
  <si>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</si>
  <si>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</si>
  <si>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</si>
  <si>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</si>
  <si>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</si>
  <si>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</si>
  <si>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</si>
  <si>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</si>
  <si>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</si>
  <si>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</si>
  <si>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</si>
  <si>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</si>
  <si>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</si>
  <si>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</si>
  <si>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</si>
  <si>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</si>
  <si>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</si>
  <si>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</si>
  <si>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</si>
  <si>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</si>
  <si>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</si>
  <si>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</si>
  <si>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</si>
  <si>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</si>
  <si>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</si>
  <si>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</si>
  <si>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</si>
  <si>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</si>
  <si>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</si>
  <si>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</si>
  <si>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</si>
  <si>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</si>
  <si>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</si>
  <si>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</si>
  <si>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</si>
  <si>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</si>
  <si>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</si>
  <si>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</si>
  <si>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</si>
  <si>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</si>
  <si>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</si>
  <si>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</si>
  <si>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</si>
  <si>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</si>
  <si>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</si>
  <si>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</si>
  <si>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</si>
  <si>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</si>
  <si>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</si>
  <si>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</si>
  <si>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</si>
  <si>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</si>
  <si>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</si>
  <si>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</si>
  <si>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</si>
  <si>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</si>
  <si>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</si>
  <si>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</si>
  <si>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</si>
  <si>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</si>
  <si>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</si>
  <si>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</si>
  <si>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</si>
  <si>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</si>
  <si>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</si>
  <si>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</si>
  <si>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</si>
  <si>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</si>
  <si>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</si>
  <si>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</si>
  <si>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</si>
  <si>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</si>
  <si>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</si>
  <si>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</si>
  <si>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</si>
  <si>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</si>
  <si>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</si>
  <si>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</si>
  <si>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</si>
  <si>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</si>
  <si>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</si>
  <si>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</si>
  <si>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</si>
  <si>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</si>
  <si>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</si>
  <si>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</si>
  <si>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</si>
  <si>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</si>
  <si>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</si>
  <si>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</si>
  <si>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</si>
  <si>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</si>
  <si>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</si>
  <si>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</si>
  <si>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</si>
  <si>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</si>
  <si>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</si>
  <si>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</si>
  <si>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</si>
  <si>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</si>
  <si>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</si>
  <si>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</si>
  <si>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</si>
  <si>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</si>
  <si>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</si>
  <si>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</si>
  <si>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</si>
  <si>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</si>
  <si>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</si>
  <si>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</si>
  <si>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</si>
  <si>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</si>
  <si>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</si>
  <si>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</si>
  <si>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</si>
  <si>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</si>
  <si>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</si>
  <si>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</si>
  <si>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</si>
  <si>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</si>
  <si>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</si>
  <si>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</si>
  <si>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</si>
  <si>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</si>
  <si>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</si>
  <si>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</si>
  <si>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</si>
  <si>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</si>
  <si>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</si>
  <si>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</si>
  <si>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</si>
  <si>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</si>
  <si>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</si>
  <si>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</si>
  <si>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</si>
  <si>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</si>
  <si>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</si>
  <si>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</si>
  <si>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</si>
  <si>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</si>
  <si>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</si>
  <si>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</si>
  <si>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</si>
  <si>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</si>
  <si>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</si>
  <si>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</si>
  <si>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</si>
  <si>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</si>
  <si>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</si>
  <si>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</si>
  <si>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</si>
  <si>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</si>
  <si>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</si>
  <si>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</si>
  <si>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</si>
  <si>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</si>
  <si>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</si>
  <si>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</si>
  <si>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</si>
  <si>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</si>
  <si>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</si>
  <si>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</si>
  <si>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</si>
  <si>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</si>
  <si>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</si>
  <si>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</si>
  <si>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</si>
  <si>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</si>
  <si>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</si>
  <si>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</si>
  <si>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</si>
  <si>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</si>
  <si>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</si>
  <si>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</si>
  <si>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</si>
  <si>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</si>
  <si>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</si>
  <si>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</si>
  <si>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</si>
  <si>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</si>
  <si>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</si>
  <si>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</si>
  <si>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</si>
  <si>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</si>
  <si>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</si>
  <si>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</si>
  <si>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</si>
  <si>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</si>
  <si>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</si>
  <si>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</si>
  <si>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</si>
  <si>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</si>
  <si>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</si>
  <si>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</si>
  <si>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</si>
  <si>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</si>
  <si>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</si>
  <si>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</si>
  <si>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</si>
  <si>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</si>
  <si>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</si>
  <si>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</si>
  <si>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</si>
  <si>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</si>
  <si>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</si>
  <si>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</si>
  <si>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</si>
  <si>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</si>
  <si>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</si>
  <si>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</si>
  <si>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</si>
  <si>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</si>
  <si>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</si>
  <si>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</si>
  <si>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</si>
  <si>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</si>
  <si>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</si>
  <si>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</si>
  <si>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</si>
  <si>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</si>
  <si>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</si>
  <si>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</si>
  <si>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</si>
  <si>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</si>
  <si>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</si>
  <si>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</si>
  <si>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</si>
  <si>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</si>
  <si>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</si>
  <si>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</si>
  <si>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</si>
  <si>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</si>
  <si>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</si>
  <si>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</si>
  <si>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</si>
  <si>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</si>
  <si>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</si>
  <si>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</si>
  <si>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</si>
  <si>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</si>
  <si>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</si>
  <si>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</si>
  <si>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</si>
  <si>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</si>
  <si>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</si>
  <si>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</si>
  <si>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</si>
  <si>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</si>
  <si>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</si>
  <si>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</si>
  <si>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</si>
  <si>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</si>
  <si>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</si>
  <si>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</si>
  <si>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</si>
  <si>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</si>
  <si>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</si>
  <si>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</si>
  <si>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</si>
  <si>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</si>
  <si>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</si>
  <si>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</si>
  <si>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</si>
  <si>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</si>
  <si>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</si>
  <si>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</si>
  <si>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</si>
  <si>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</si>
  <si>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</si>
  <si>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</si>
  <si>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</si>
  <si>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</si>
  <si>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</si>
  <si>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</si>
  <si>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</si>
  <si>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</si>
  <si>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</si>
  <si>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</si>
  <si>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</si>
  <si>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</si>
  <si>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</si>
  <si>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</si>
  <si>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</si>
  <si>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</si>
  <si>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</si>
  <si>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</si>
  <si>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</si>
  <si>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</si>
  <si>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</si>
  <si>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</si>
  <si>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</si>
  <si>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</si>
  <si>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</si>
  <si>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</si>
  <si>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</si>
  <si>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</si>
  <si>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</si>
  <si>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</si>
  <si>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</si>
  <si>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</si>
  <si>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</si>
  <si>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</si>
  <si>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</si>
  <si>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</si>
  <si>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</si>
  <si>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</si>
  <si>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</si>
  <si>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</si>
  <si>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</si>
  <si>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</si>
  <si>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</si>
  <si>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</si>
  <si>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</si>
  <si>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</si>
  <si>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</si>
  <si>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</si>
  <si>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</si>
  <si>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</si>
  <si>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</si>
  <si>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</si>
  <si>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</si>
  <si>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</si>
  <si>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</si>
  <si>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</si>
  <si>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</si>
  <si>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</si>
  <si>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</si>
  <si>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</si>
  <si>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</si>
  <si>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</si>
  <si>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</si>
  <si>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</si>
  <si>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</si>
  <si>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</si>
  <si>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</si>
  <si>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</si>
  <si>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</si>
  <si>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</si>
  <si>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</si>
  <si>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</si>
  <si>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</si>
  <si>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</si>
  <si>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</si>
  <si>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</si>
  <si>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</si>
  <si>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</si>
  <si>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</si>
  <si>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</si>
  <si>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</si>
  <si>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</si>
  <si>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</si>
  <si>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</si>
  <si>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</si>
  <si>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</si>
  <si>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</si>
  <si>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</si>
  <si>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</si>
  <si>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</si>
  <si>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</si>
  <si>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</si>
  <si>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</si>
  <si>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</si>
  <si>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</si>
  <si>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</si>
  <si>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</si>
  <si>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</si>
  <si>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</si>
  <si>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</si>
  <si>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</si>
  <si>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</si>
  <si>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</si>
  <si>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</si>
  <si>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</si>
  <si>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</si>
  <si>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</si>
  <si>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</si>
  <si>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</si>
  <si>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</si>
  <si>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</si>
  <si>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</si>
  <si>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</si>
  <si>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</si>
  <si>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</si>
  <si>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</si>
  <si>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</si>
  <si>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</si>
  <si>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</si>
  <si>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</si>
  <si>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</si>
  <si>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</si>
  <si>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</si>
  <si>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</si>
  <si>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</si>
  <si>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</si>
  <si>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</si>
  <si>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</si>
  <si>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</si>
  <si>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</si>
  <si>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</si>
  <si>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</si>
  <si>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</si>
  <si>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</si>
  <si>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</si>
  <si>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</si>
  <si>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</si>
  <si>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</si>
  <si>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</si>
  <si>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</si>
  <si>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</si>
  <si>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</si>
  <si>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</si>
  <si>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</si>
  <si>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</si>
  <si>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</si>
  <si>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</si>
  <si>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</si>
  <si>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</si>
  <si>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</si>
  <si>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</si>
  <si>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</si>
  <si>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</si>
  <si>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</si>
  <si>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</si>
  <si>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</si>
  <si>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</si>
  <si>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</si>
  <si>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</si>
  <si>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</si>
  <si>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</si>
  <si>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</si>
  <si>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</si>
  <si>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</si>
  <si>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</si>
  <si>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</si>
  <si>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</si>
  <si>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</si>
  <si>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</si>
  <si>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</si>
  <si>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</si>
  <si>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</si>
  <si>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</si>
  <si>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</si>
  <si>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</si>
  <si>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</si>
  <si>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</si>
  <si>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</si>
  <si>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</si>
  <si>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</si>
  <si>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</si>
  <si>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</si>
  <si>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</si>
  <si>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</si>
  <si>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</si>
  <si>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</si>
  <si>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</si>
  <si>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</si>
  <si>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</si>
  <si>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</si>
  <si>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</si>
  <si>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</si>
  <si>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</si>
  <si>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</si>
  <si>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</si>
  <si>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</si>
  <si>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</si>
  <si>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</si>
  <si>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</si>
  <si>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</si>
  <si>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</si>
  <si>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</si>
  <si>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</si>
  <si>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</si>
  <si>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</si>
  <si>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</si>
  <si>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</si>
  <si>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</si>
  <si>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</si>
  <si>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</si>
  <si>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</si>
  <si>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</si>
  <si>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</si>
  <si>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</si>
  <si>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</si>
  <si>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</si>
  <si>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</si>
  <si>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</si>
  <si>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</si>
  <si>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</si>
  <si>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</si>
  <si>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</si>
  <si>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</si>
  <si>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</si>
  <si>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</si>
  <si>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</si>
  <si>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</si>
  <si>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</si>
  <si>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</si>
  <si>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</si>
  <si>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</si>
  <si>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</si>
  <si>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</si>
  <si>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</si>
  <si>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</si>
  <si>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</si>
  <si>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</si>
  <si>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</si>
  <si>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</si>
  <si>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</si>
  <si>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</si>
  <si>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</si>
  <si>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</si>
  <si>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</si>
  <si>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</si>
  <si>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</si>
  <si>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</si>
  <si>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</si>
  <si>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</si>
  <si>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</si>
  <si>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</si>
  <si>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</si>
  <si>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</si>
  <si>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</si>
  <si>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</si>
  <si>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</si>
  <si>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</si>
  <si>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</si>
  <si>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</si>
  <si>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</si>
  <si>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</si>
  <si>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</si>
  <si>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</si>
  <si>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</si>
  <si>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</si>
  <si>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</si>
  <si>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</si>
  <si>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</si>
  <si>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</si>
  <si>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</si>
  <si>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</si>
  <si>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</si>
  <si>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</si>
  <si>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</si>
  <si>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</si>
  <si>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</si>
  <si>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</si>
  <si>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</si>
  <si>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</si>
  <si>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</si>
  <si>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</si>
  <si>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</si>
  <si>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</si>
  <si>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</si>
  <si>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</si>
  <si>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</si>
  <si>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</si>
  <si>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</si>
  <si>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</si>
  <si>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</si>
  <si>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</si>
  <si>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</si>
  <si>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</si>
  <si>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</si>
  <si>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</si>
  <si>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</si>
  <si>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</si>
  <si>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</si>
  <si>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</si>
  <si>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</si>
  <si>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</si>
  <si>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</si>
  <si>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</si>
  <si>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</si>
  <si>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</si>
  <si>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</si>
  <si>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</si>
  <si>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</si>
  <si>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</si>
  <si>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</si>
  <si>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</si>
  <si>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</si>
  <si>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</si>
  <si>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</si>
  <si>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</si>
  <si>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</si>
  <si>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</si>
  <si>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</si>
  <si>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</si>
  <si>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</si>
  <si>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</si>
  <si>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</si>
  <si>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</si>
  <si>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</si>
  <si>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</si>
  <si>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</si>
  <si>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</si>
  <si>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</si>
  <si>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</si>
  <si>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</si>
  <si>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</si>
  <si>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</si>
  <si>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</si>
  <si>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</si>
  <si>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</si>
  <si>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</si>
  <si>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</si>
  <si>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</si>
  <si>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</si>
  <si>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</si>
  <si>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</si>
  <si>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</si>
  <si>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</si>
  <si>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</si>
  <si>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</si>
  <si>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</si>
  <si>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</si>
  <si>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</si>
  <si>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</si>
  <si>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</si>
  <si>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</si>
  <si>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</si>
  <si>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</si>
  <si>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</si>
  <si>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</si>
  <si>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</si>
  <si>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</si>
  <si>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</si>
  <si>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</si>
  <si>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</si>
  <si>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</si>
  <si>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</si>
  <si>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</si>
  <si>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</si>
  <si>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</si>
  <si>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</si>
  <si>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</si>
  <si>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</si>
  <si>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</si>
  <si>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</si>
  <si>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</si>
  <si>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</si>
  <si>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</si>
  <si>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</si>
  <si>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</si>
  <si>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</si>
  <si>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</si>
  <si>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</si>
  <si>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</si>
  <si>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</si>
  <si>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</si>
  <si>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</si>
  <si>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</si>
  <si>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</si>
  <si>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</si>
  <si>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</si>
  <si>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</si>
  <si>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</si>
  <si>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</si>
  <si>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</si>
  <si>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</si>
  <si>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</si>
  <si>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</si>
  <si>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</si>
  <si>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</si>
  <si>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</si>
  <si>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</si>
  <si>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</si>
  <si>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</si>
  <si>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</si>
  <si>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</si>
  <si>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</si>
  <si>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</si>
  <si>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</si>
  <si>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</si>
  <si>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</si>
  <si>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</si>
  <si>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</si>
  <si>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</si>
  <si>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</si>
  <si>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</si>
  <si>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</si>
  <si>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</si>
  <si>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</si>
  <si>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</si>
  <si>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</si>
  <si>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</si>
  <si>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</si>
  <si>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</si>
  <si>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</si>
  <si>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</si>
  <si>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</si>
  <si>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</si>
  <si>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</si>
  <si>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</si>
  <si>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</si>
  <si>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</si>
  <si>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</si>
  <si>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</si>
  <si>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</si>
  <si>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</si>
  <si>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</si>
  <si>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</si>
  <si>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</si>
  <si>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</si>
  <si>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</si>
  <si>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</si>
  <si>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</si>
  <si>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</si>
  <si>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</si>
  <si>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</si>
  <si>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</si>
  <si>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</si>
  <si>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</si>
  <si>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</si>
  <si>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</si>
  <si>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</si>
  <si>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</si>
  <si>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</si>
  <si>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</si>
  <si>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</si>
  <si>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</si>
  <si>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</si>
  <si>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</si>
  <si>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</si>
  <si>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</si>
  <si>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</si>
  <si>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</si>
  <si>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</si>
  <si>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</si>
  <si>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</si>
  <si>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</si>
  <si>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</si>
  <si>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</si>
  <si>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</si>
  <si>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</si>
  <si>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</si>
  <si>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</si>
  <si>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</si>
  <si>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</si>
  <si>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</si>
  <si>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</si>
  <si>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</si>
  <si>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</si>
  <si>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</si>
  <si>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</si>
  <si>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</si>
  <si>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</si>
  <si>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</si>
  <si>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</si>
  <si>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</si>
  <si>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</si>
  <si>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</si>
  <si>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</si>
  <si>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</si>
  <si>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</si>
  <si>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</si>
  <si>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</si>
  <si>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</si>
  <si>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</si>
  <si>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</si>
  <si>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</si>
  <si>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</si>
  <si>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</si>
  <si>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</si>
  <si>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</si>
  <si>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</si>
  <si>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</si>
  <si>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</si>
  <si>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</si>
  <si>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</si>
  <si>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</si>
  <si>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</si>
  <si>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</si>
  <si>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</si>
  <si>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</si>
  <si>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</si>
  <si>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</si>
  <si>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</si>
  <si>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</si>
  <si>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</si>
  <si>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</si>
  <si>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</si>
  <si>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</si>
  <si>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</si>
  <si>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</si>
  <si>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</si>
  <si>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</si>
  <si>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</si>
  <si>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</si>
  <si>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</si>
  <si>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</si>
  <si>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</si>
  <si>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</si>
  <si>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</si>
  <si>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</si>
  <si>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</si>
  <si>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</si>
  <si>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</si>
  <si>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</si>
  <si>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</si>
  <si>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</si>
  <si>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</si>
  <si>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</si>
  <si>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</si>
  <si>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</si>
  <si>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</si>
  <si>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</si>
  <si>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</si>
  <si>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</si>
  <si>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</si>
  <si>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</si>
  <si>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</si>
  <si>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</si>
  <si>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</si>
  <si>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</si>
  <si>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</si>
  <si>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</si>
  <si>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</si>
  <si>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</si>
  <si>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</si>
  <si>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</si>
  <si>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</si>
  <si>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</si>
  <si>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</si>
  <si>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</si>
  <si>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</si>
  <si>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</si>
  <si>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</si>
  <si>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</si>
  <si>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</si>
  <si>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</si>
  <si>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</si>
  <si>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</si>
  <si>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</si>
  <si>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</si>
  <si>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</si>
  <si>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</si>
  <si>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</si>
  <si>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</si>
  <si>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</si>
  <si>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</si>
  <si>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</si>
  <si>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</si>
  <si>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</si>
  <si>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</si>
  <si>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</si>
  <si>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</si>
  <si>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</si>
  <si>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</si>
  <si>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</si>
  <si>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</si>
  <si>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</si>
  <si>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</si>
  <si>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</si>
  <si>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</si>
  <si>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</si>
  <si>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</si>
  <si>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</si>
  <si>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</si>
  <si>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</si>
  <si>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</si>
  <si>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</si>
  <si>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</si>
  <si>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</si>
  <si>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</si>
  <si>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</si>
  <si>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</si>
  <si>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</si>
  <si>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</si>
  <si>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</si>
  <si>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</si>
  <si>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</si>
  <si>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</si>
  <si>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</si>
  <si>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</si>
  <si>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</si>
  <si>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</si>
  <si>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</si>
  <si>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</si>
  <si>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</si>
  <si>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</si>
  <si>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</si>
  <si>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</si>
  <si>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</si>
  <si>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</si>
  <si>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</si>
  <si>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</si>
  <si>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</si>
  <si>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</si>
  <si>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</si>
  <si>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</si>
  <si>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</si>
  <si>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</si>
  <si>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</si>
  <si>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</si>
  <si>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</si>
  <si>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</si>
  <si>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</si>
  <si>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</si>
  <si>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</si>
  <si>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</si>
  <si>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</si>
  <si>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</si>
  <si>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</si>
  <si>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</si>
  <si>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</si>
  <si>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</si>
  <si>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</si>
  <si>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</si>
  <si>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</si>
  <si>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</si>
  <si>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</si>
  <si>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</si>
  <si>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</si>
  <si>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</si>
  <si>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</si>
  <si>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</si>
  <si>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</si>
  <si>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</si>
  <si>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</si>
  <si>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</si>
  <si>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</si>
  <si>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</si>
  <si>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</si>
  <si>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</si>
  <si>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</si>
  <si>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</si>
  <si>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</si>
  <si>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</si>
  <si>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</si>
  <si>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</si>
  <si>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</si>
  <si>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</si>
  <si>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</si>
  <si>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</si>
  <si>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</si>
  <si>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</si>
  <si>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</si>
  <si>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</si>
  <si>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</si>
  <si>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</si>
  <si>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</si>
  <si>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</si>
  <si>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</si>
  <si>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</si>
  <si>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</si>
  <si>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</si>
  <si>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</si>
  <si>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</si>
  <si>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</si>
  <si>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</si>
  <si>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</si>
  <si>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</si>
  <si>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</si>
  <si>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</si>
  <si>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</si>
  <si>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</si>
  <si>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</si>
  <si>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</si>
  <si>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</si>
  <si>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</si>
  <si>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</si>
  <si>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</si>
  <si>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</si>
  <si>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</si>
  <si>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</si>
  <si>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</si>
  <si>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</si>
  <si>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</si>
  <si>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</si>
  <si>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</si>
  <si>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</si>
  <si>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</si>
  <si>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</si>
  <si>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</si>
  <si>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</si>
  <si>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</si>
  <si>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</si>
  <si>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</si>
  <si>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</si>
  <si>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</si>
  <si>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</si>
  <si>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</si>
  <si>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</si>
  <si>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</si>
  <si>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</si>
  <si>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</si>
  <si>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</si>
  <si>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</si>
  <si>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</si>
  <si>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</si>
  <si>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</si>
  <si>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</si>
  <si>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</si>
  <si>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</si>
  <si>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</si>
  <si>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</si>
  <si>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</si>
  <si>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</si>
  <si>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</si>
  <si>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</si>
  <si>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</si>
  <si>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</si>
  <si>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</si>
  <si>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</si>
  <si>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</si>
  <si>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</si>
  <si>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</si>
  <si>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</si>
  <si>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</si>
  <si>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</si>
  <si>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</si>
  <si>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</si>
  <si>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</si>
  <si>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</si>
  <si>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</si>
  <si>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</si>
  <si>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</si>
  <si>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</si>
  <si>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</si>
  <si>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</si>
  <si>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</si>
  <si>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</si>
  <si>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</si>
  <si>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</si>
  <si>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</si>
  <si>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</si>
  <si>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</si>
  <si>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</si>
  <si>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</si>
  <si>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</si>
  <si>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</si>
  <si>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</si>
  <si>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</si>
  <si>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</si>
  <si>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</si>
  <si>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</si>
  <si>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</si>
  <si>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</si>
  <si>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</si>
  <si>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</si>
  <si>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</si>
  <si>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</si>
  <si>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</si>
  <si>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</si>
  <si>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</si>
  <si>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</si>
  <si>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</si>
  <si>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</si>
  <si>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</si>
  <si>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</si>
  <si>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</si>
  <si>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</si>
  <si>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</si>
  <si>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</si>
  <si>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</si>
  <si>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</si>
  <si>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</si>
  <si>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</si>
  <si>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</si>
  <si>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</si>
  <si>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</si>
  <si>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</si>
  <si>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</si>
  <si>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</si>
  <si>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</si>
  <si>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</si>
  <si>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</si>
  <si>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</si>
  <si>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</si>
  <si>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</si>
  <si>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</si>
  <si>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</si>
  <si>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</si>
  <si>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</si>
  <si>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</si>
  <si>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</si>
  <si>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</si>
  <si>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</si>
  <si>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</si>
  <si>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</si>
  <si>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</si>
  <si>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</si>
  <si>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</si>
  <si>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</si>
  <si>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</si>
  <si>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</si>
  <si>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</si>
  <si>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</si>
  <si>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</si>
  <si>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</si>
  <si>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</si>
  <si>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</si>
  <si>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</si>
  <si>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</si>
  <si>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</si>
  <si>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</si>
  <si>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</si>
  <si>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</si>
  <si>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</si>
  <si>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</si>
  <si>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</si>
  <si>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</si>
  <si>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</si>
  <si>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</si>
  <si>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</si>
  <si>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</si>
  <si>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</si>
  <si>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</si>
  <si>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</si>
  <si>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</si>
  <si>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</si>
  <si>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</si>
  <si>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</si>
  <si>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</si>
  <si>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</si>
  <si>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</si>
  <si>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</si>
  <si>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</si>
  <si>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</si>
  <si>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</si>
  <si>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</si>
  <si>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</si>
  <si>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</si>
  <si>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</si>
  <si>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</si>
  <si>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</si>
  <si>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</si>
  <si>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</si>
  <si>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</si>
  <si>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</si>
  <si>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</si>
  <si>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</si>
  <si>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</si>
  <si>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</si>
  <si>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</si>
  <si>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</si>
  <si>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</si>
  <si>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</si>
  <si>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</si>
  <si>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</si>
  <si>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</si>
  <si>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</si>
  <si>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</si>
  <si>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</si>
  <si>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</si>
  <si>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</si>
  <si>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</si>
  <si>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</si>
  <si>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</si>
  <si>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</si>
  <si>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</si>
  <si>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</si>
  <si>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</si>
  <si>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</si>
  <si>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</si>
  <si>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</si>
  <si>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</si>
  <si>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</si>
  <si>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</si>
  <si>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</si>
  <si>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</si>
  <si>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</si>
  <si>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</si>
  <si>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</si>
  <si>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</si>
  <si>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</si>
  <si>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</si>
  <si>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</si>
  <si>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</si>
  <si>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</si>
  <si>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</si>
  <si>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</si>
  <si>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</si>
  <si>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</si>
  <si>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</si>
  <si>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</si>
  <si>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</si>
  <si>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</si>
  <si>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</si>
  <si>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</si>
  <si>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</si>
  <si>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</si>
  <si>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</si>
  <si>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</si>
  <si>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</si>
  <si>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</si>
  <si>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</si>
  <si>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</si>
  <si>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</si>
  <si>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</si>
  <si>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</si>
  <si>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</si>
  <si>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</si>
  <si>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</si>
  <si>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</si>
  <si>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</si>
  <si>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</si>
  <si>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</si>
  <si>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</si>
  <si>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</si>
  <si>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</si>
  <si>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</si>
  <si>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</si>
  <si>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</si>
  <si>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</si>
  <si>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</si>
  <si>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</si>
  <si>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</si>
  <si>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</si>
  <si>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</si>
  <si>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</si>
  <si>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</si>
  <si>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</si>
  <si>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</si>
  <si>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</si>
  <si>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</si>
  <si>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</si>
  <si>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</si>
  <si>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</si>
  <si>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</si>
  <si>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</si>
  <si>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</si>
  <si>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</si>
  <si>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</si>
  <si>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</si>
  <si>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</si>
  <si>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</si>
  <si>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</si>
  <si>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</si>
  <si>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</si>
  <si>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</si>
  <si>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</si>
  <si>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</si>
  <si>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</si>
  <si>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</si>
  <si>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</si>
  <si>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</si>
  <si>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</si>
  <si>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</si>
  <si>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</si>
  <si>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</si>
  <si>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</si>
  <si>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</si>
  <si>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</si>
  <si>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</si>
  <si>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</si>
  <si>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</si>
  <si>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</si>
  <si>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</si>
  <si>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</si>
  <si>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</si>
  <si>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</si>
  <si>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</si>
  <si>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</si>
  <si>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</si>
  <si>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</si>
  <si>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</si>
  <si>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</si>
  <si>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</si>
  <si>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</si>
  <si>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</si>
  <si>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</si>
  <si>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</si>
  <si>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</si>
  <si>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</si>
  <si>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</si>
  <si>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</si>
  <si>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</si>
  <si>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</si>
  <si>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</si>
  <si>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</si>
  <si>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</si>
  <si>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</si>
  <si>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</si>
  <si>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</si>
  <si>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</si>
  <si>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</si>
  <si>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</si>
  <si>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</si>
  <si>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</si>
  <si>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</si>
  <si>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</si>
  <si>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</si>
  <si>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</si>
  <si>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</si>
  <si>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</si>
  <si>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</si>
  <si>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</si>
  <si>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</si>
  <si>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</si>
  <si>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</si>
  <si>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</si>
  <si>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</si>
  <si>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</si>
  <si>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</si>
  <si>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</si>
  <si>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</si>
  <si>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</si>
  <si>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</si>
  <si>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</si>
  <si>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</si>
  <si>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</si>
  <si>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</si>
  <si>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</si>
  <si>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</si>
  <si>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</si>
  <si>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</si>
  <si>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</si>
  <si>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</si>
  <si>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</si>
  <si>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</si>
  <si>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</si>
  <si>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</si>
  <si>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</si>
  <si>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</si>
  <si>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</si>
  <si>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</si>
  <si>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</si>
  <si>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</si>
  <si>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</si>
  <si>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</si>
  <si>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</si>
  <si>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</si>
  <si>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</si>
  <si>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</si>
  <si>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</si>
  <si>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</si>
  <si>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</si>
  <si>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</si>
  <si>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</si>
  <si>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</si>
  <si>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</si>
  <si>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</si>
  <si>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</si>
  <si>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</si>
  <si>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</si>
  <si>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</si>
  <si>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</si>
  <si>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</si>
  <si>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</si>
  <si>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</si>
  <si>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</si>
  <si>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</si>
  <si>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</si>
  <si>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</si>
  <si>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</si>
  <si>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</si>
  <si>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</si>
  <si>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</si>
  <si>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</si>
  <si>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</si>
  <si>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</si>
  <si>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</si>
  <si>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</si>
  <si>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</si>
  <si>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</si>
  <si>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</si>
  <si>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</si>
  <si>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</si>
  <si>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</si>
  <si>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</si>
  <si>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</si>
  <si>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</si>
  <si>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</si>
  <si>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</si>
  <si>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</si>
  <si>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</si>
  <si>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</si>
  <si>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</si>
  <si>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</si>
  <si>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</si>
  <si>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</si>
  <si>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</si>
  <si>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</si>
  <si>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</si>
  <si>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</si>
  <si>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</si>
  <si>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</si>
  <si>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</si>
  <si>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</si>
  <si>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</si>
  <si>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</si>
  <si>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</si>
  <si>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</si>
  <si>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</si>
  <si>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</si>
  <si>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</si>
  <si>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</si>
  <si>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</si>
  <si>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</si>
  <si>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</si>
  <si>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</si>
  <si>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</si>
  <si>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</si>
  <si>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</si>
  <si>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</si>
  <si>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</si>
  <si>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</si>
  <si>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</si>
  <si>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</si>
  <si>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</si>
  <si>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</si>
  <si>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</si>
  <si>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</si>
  <si>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</si>
  <si>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</si>
  <si>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</si>
  <si>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</si>
  <si>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</si>
  <si>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</si>
  <si>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</si>
  <si>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</si>
  <si>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</si>
  <si>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</si>
  <si>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</si>
  <si>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</si>
  <si>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</si>
  <si>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</si>
  <si>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</si>
  <si>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</si>
  <si>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</si>
  <si>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</si>
  <si>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</si>
  <si>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</si>
  <si>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</si>
  <si>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</si>
  <si>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</si>
  <si>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</si>
  <si>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</si>
  <si>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</si>
  <si>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</si>
  <si>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</si>
  <si>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</si>
  <si>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</si>
  <si>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</si>
  <si>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</si>
  <si>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</si>
  <si>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</si>
  <si>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</si>
  <si>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</si>
  <si>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</si>
  <si>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</si>
  <si>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</si>
  <si>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</si>
  <si>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</si>
  <si>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</si>
  <si>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</si>
  <si>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</si>
  <si>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</si>
  <si>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</si>
  <si>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</si>
  <si>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</si>
  <si>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</si>
  <si>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</si>
  <si>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</si>
  <si>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</si>
  <si>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</si>
  <si>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</si>
  <si>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</si>
  <si>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</si>
  <si>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</si>
  <si>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</si>
  <si>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</si>
  <si>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</si>
  <si>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</si>
  <si>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</si>
  <si>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</si>
  <si>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</si>
  <si>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</si>
  <si>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</si>
  <si>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</si>
  <si>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</si>
  <si>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</si>
  <si>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</si>
  <si>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</si>
  <si>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</si>
  <si>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</si>
  <si>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</si>
  <si>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</si>
  <si>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</si>
  <si>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</si>
  <si>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</si>
  <si>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</si>
  <si>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</si>
  <si>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</si>
  <si>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</si>
  <si>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</si>
  <si>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</si>
  <si>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</si>
  <si>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</si>
  <si>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</si>
  <si>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</si>
  <si>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</si>
  <si>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</si>
  <si>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</si>
  <si>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</si>
  <si>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</si>
  <si>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</si>
  <si>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</si>
  <si>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</si>
  <si>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</si>
  <si>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</si>
  <si>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</si>
  <si>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</si>
  <si>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</si>
  <si>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</si>
  <si>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</si>
  <si>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</si>
  <si>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</si>
  <si>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</si>
  <si>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</si>
  <si>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</si>
  <si>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</si>
  <si>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</si>
  <si>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</si>
  <si>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</si>
  <si>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</si>
  <si>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</si>
  <si>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</si>
  <si>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</si>
  <si>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</si>
  <si>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</si>
  <si>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</si>
  <si>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</si>
  <si>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</si>
  <si>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</si>
  <si>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</si>
  <si>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</si>
  <si>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</si>
  <si>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</si>
  <si>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</si>
  <si>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</si>
  <si>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</si>
  <si>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</si>
  <si>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</si>
  <si>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</si>
  <si>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</si>
  <si>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</si>
  <si>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</si>
  <si>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</si>
  <si>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</si>
  <si>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</si>
  <si>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</si>
  <si>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</si>
  <si>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</si>
  <si>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</si>
  <si>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</si>
  <si>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</si>
  <si>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</si>
  <si>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</si>
  <si>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</si>
  <si>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</si>
  <si>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</si>
  <si>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</si>
  <si>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</si>
  <si>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</si>
  <si>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</si>
  <si>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</si>
  <si>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</si>
  <si>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</si>
  <si>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</si>
  <si>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</si>
  <si>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</si>
  <si>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</si>
  <si>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</si>
  <si>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</si>
  <si>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</si>
  <si>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</si>
  <si>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</si>
  <si>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</si>
  <si>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</si>
  <si>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</si>
  <si>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</si>
  <si>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</si>
  <si>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</si>
  <si>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</si>
  <si>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</si>
  <si>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</si>
  <si>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</si>
  <si>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</si>
  <si>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</si>
  <si>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</si>
  <si>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</si>
  <si>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</si>
  <si>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</si>
  <si>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</si>
  <si>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</si>
  <si>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</si>
  <si>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</si>
  <si>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</si>
  <si>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</si>
  <si>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</si>
  <si>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</si>
  <si>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</si>
  <si>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</si>
  <si>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</si>
  <si>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</si>
  <si>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</si>
  <si>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</si>
  <si>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</si>
  <si>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</si>
  <si>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</si>
  <si>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</si>
  <si>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</si>
  <si>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</si>
  <si>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</si>
  <si>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</si>
  <si>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</si>
  <si>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</si>
  <si>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</si>
  <si>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</si>
  <si>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</si>
  <si>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</si>
  <si>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</si>
  <si>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</si>
  <si>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</si>
  <si>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</si>
  <si>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</si>
  <si>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</si>
  <si>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</si>
  <si>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</si>
  <si>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</si>
  <si>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</si>
  <si>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</si>
  <si>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</si>
  <si>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</si>
  <si>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</si>
  <si>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</si>
  <si>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</si>
  <si>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</si>
  <si>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</si>
  <si>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</si>
  <si>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</si>
  <si>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</si>
  <si>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</si>
  <si>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</si>
  <si>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</si>
  <si>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</si>
  <si>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</si>
  <si>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</si>
  <si>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</si>
  <si>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</si>
  <si>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</si>
  <si>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</si>
  <si>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</si>
  <si>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</si>
  <si>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</si>
  <si>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</si>
  <si>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</si>
  <si>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</si>
  <si>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</si>
  <si>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</si>
  <si>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</si>
  <si>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</si>
  <si>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</si>
  <si>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</si>
  <si>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</si>
  <si>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</si>
  <si>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</si>
  <si>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</si>
  <si>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</si>
  <si>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</si>
  <si>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</si>
  <si>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</si>
  <si>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</si>
  <si>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</si>
  <si>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</si>
  <si>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</si>
  <si>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</si>
  <si>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</si>
  <si>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</si>
  <si>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</si>
  <si>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</si>
  <si>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</si>
  <si>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</si>
  <si>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</si>
  <si>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</si>
  <si>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</si>
  <si>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</si>
  <si>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</si>
  <si>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</si>
  <si>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</si>
  <si>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</si>
  <si>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</si>
  <si>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</si>
  <si>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</si>
  <si>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</si>
  <si>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</si>
  <si>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</si>
  <si>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</si>
  <si>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</si>
  <si>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</si>
  <si>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</si>
  <si>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</si>
  <si>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</si>
  <si>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</si>
  <si>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</si>
  <si>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</si>
  <si>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</si>
  <si>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</si>
  <si>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</si>
  <si>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</si>
  <si>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</si>
  <si>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</si>
  <si>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</si>
  <si>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</si>
  <si>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</si>
  <si>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</si>
  <si>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</si>
  <si>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</si>
  <si>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</si>
  <si>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</si>
  <si>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</si>
  <si>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</si>
  <si>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</si>
  <si>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</si>
  <si>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</si>
  <si>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</si>
  <si>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</si>
  <si>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</si>
  <si>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</si>
  <si>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</si>
  <si>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</si>
  <si>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</si>
  <si>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</si>
  <si>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</si>
  <si>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</si>
  <si>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</si>
  <si>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</si>
  <si>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</si>
  <si>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</si>
  <si>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</si>
  <si>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</si>
  <si>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</si>
  <si>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</si>
  <si>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</si>
  <si>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</si>
  <si>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</si>
  <si>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</si>
  <si>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</si>
  <si>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</si>
  <si>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</si>
  <si>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</si>
  <si>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</si>
  <si>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</si>
  <si>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</si>
  <si>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</si>
  <si>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</si>
  <si>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</si>
  <si>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</si>
  <si>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</si>
  <si>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</si>
  <si>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</si>
  <si>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</si>
  <si>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</si>
  <si>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</si>
  <si>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</si>
  <si>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</si>
  <si>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</si>
  <si>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</si>
  <si>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</si>
  <si>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</si>
  <si>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</si>
  <si>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</si>
  <si>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</si>
  <si>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</si>
  <si>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</si>
  <si>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</si>
  <si>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</si>
  <si>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</si>
  <si>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</si>
  <si>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</si>
  <si>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</si>
  <si>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</si>
  <si>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</si>
  <si>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</si>
  <si>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</si>
  <si>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</si>
  <si>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</si>
  <si>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</si>
  <si>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</si>
  <si>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</si>
  <si>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</si>
  <si>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</si>
  <si>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</si>
  <si>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</si>
  <si>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</si>
  <si>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</si>
  <si>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</si>
  <si>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</si>
  <si>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</si>
  <si>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</si>
  <si>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</si>
  <si>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</si>
  <si>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</si>
  <si>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</si>
  <si>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</si>
  <si>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</si>
  <si>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</si>
  <si>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</si>
  <si>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</si>
  <si>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</si>
  <si>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</si>
  <si>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</si>
  <si>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</si>
  <si>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</si>
  <si>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</si>
  <si>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</si>
  <si>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</si>
  <si>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</si>
  <si>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</si>
  <si>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</si>
  <si>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</si>
  <si>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</si>
  <si>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</si>
  <si>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</si>
  <si>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</si>
  <si>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</si>
  <si>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</si>
  <si>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</si>
  <si>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</si>
  <si>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</si>
  <si>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</si>
  <si>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</si>
  <si>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</si>
  <si>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</si>
  <si>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</si>
  <si>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</si>
  <si>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</si>
  <si>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</si>
  <si>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</si>
  <si>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</si>
  <si>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</si>
  <si>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</si>
  <si>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</si>
  <si>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</si>
  <si>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</si>
  <si>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</si>
  <si>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</si>
  <si>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</si>
  <si>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</si>
  <si>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</si>
  <si>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</si>
  <si>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</si>
  <si>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</si>
  <si>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</si>
  <si>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</si>
  <si>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</si>
  <si>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</si>
  <si>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</si>
  <si>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</si>
  <si>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</si>
  <si>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</si>
  <si>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</si>
  <si>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</si>
  <si>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</si>
  <si>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</si>
  <si>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</si>
  <si>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</si>
  <si>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</si>
  <si>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</si>
  <si>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</si>
  <si>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</si>
  <si>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</si>
  <si>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</si>
  <si>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</si>
  <si>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</si>
  <si>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</si>
  <si>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</si>
  <si>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</si>
  <si>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</si>
  <si>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</si>
  <si>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</si>
  <si>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</si>
  <si>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</si>
  <si>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</si>
  <si>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</si>
  <si>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</si>
  <si>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</si>
  <si>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</si>
  <si>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</si>
  <si>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</si>
  <si>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</si>
  <si>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</si>
  <si>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</si>
  <si>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</si>
  <si>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</si>
  <si>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</si>
  <si>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</si>
  <si>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</si>
  <si>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</si>
  <si>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</si>
  <si>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</si>
  <si>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</si>
  <si>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</si>
  <si>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</si>
  <si>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</si>
  <si>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</si>
  <si>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</si>
  <si>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</si>
  <si>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</si>
  <si>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</si>
  <si>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</si>
  <si>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</si>
  <si>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</si>
  <si>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</si>
  <si>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</si>
  <si>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</si>
  <si>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</si>
  <si>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</si>
  <si>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</si>
  <si>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</si>
  <si>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</si>
  <si>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</si>
  <si>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</si>
  <si>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</si>
  <si>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</si>
  <si>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</si>
  <si>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</si>
  <si>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</si>
  <si>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</si>
  <si>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</si>
  <si>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</si>
  <si>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</si>
  <si>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</si>
  <si>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</si>
  <si>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</si>
  <si>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</si>
  <si>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</si>
  <si>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</si>
  <si>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</si>
  <si>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</si>
  <si>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</si>
  <si>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</si>
  <si>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</si>
  <si>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</si>
  <si>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</si>
  <si>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</si>
  <si>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</si>
  <si>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</si>
  <si>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</si>
  <si>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</si>
  <si>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</si>
  <si>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</si>
  <si>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</si>
  <si>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</si>
  <si>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</si>
  <si>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</si>
  <si>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</si>
  <si>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</si>
  <si>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</si>
  <si>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</si>
  <si>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</si>
  <si>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</si>
  <si>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</si>
  <si>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</si>
  <si>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</si>
  <si>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</si>
  <si>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</si>
  <si>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</si>
  <si>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</si>
  <si>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</si>
  <si>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</si>
  <si>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</si>
  <si>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</si>
  <si>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</si>
  <si>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</si>
  <si>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</si>
  <si>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</si>
  <si>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</si>
  <si>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</si>
  <si>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</si>
  <si>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</si>
  <si>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</si>
  <si>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</si>
  <si>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</si>
  <si>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</si>
  <si>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</si>
  <si>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</si>
  <si>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</si>
  <si>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</si>
  <si>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</si>
  <si>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</si>
  <si>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</si>
  <si>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</si>
  <si>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</si>
  <si>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</si>
  <si>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</si>
  <si>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</si>
  <si>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</si>
  <si>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</si>
  <si>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</si>
  <si>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</si>
  <si>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</si>
  <si>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</si>
  <si>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</si>
  <si>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</si>
  <si>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</si>
  <si>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</si>
  <si>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</si>
  <si>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</si>
  <si>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</si>
  <si>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</si>
  <si>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</si>
  <si>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</si>
  <si>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</si>
  <si>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</si>
  <si>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</si>
  <si>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</si>
  <si>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</si>
  <si>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</si>
  <si>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</si>
  <si>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</si>
  <si>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</si>
  <si>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</si>
  <si>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</si>
  <si>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</si>
  <si>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</si>
  <si>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</si>
  <si>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</si>
  <si>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</si>
  <si>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</si>
  <si>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</si>
  <si>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</si>
  <si>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</si>
  <si>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</si>
  <si>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</si>
  <si>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</si>
  <si>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</si>
  <si>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</si>
  <si>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</si>
  <si>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</si>
  <si>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</si>
  <si>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</si>
  <si>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</si>
  <si>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</si>
  <si>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</si>
  <si>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</si>
  <si>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</si>
  <si>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</si>
  <si>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</si>
  <si>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</si>
  <si>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</si>
  <si>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</si>
  <si>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</si>
  <si>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</si>
  <si>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</si>
  <si>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</si>
  <si>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</si>
  <si>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</si>
  <si>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</si>
  <si>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</si>
  <si>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</si>
  <si>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</si>
  <si>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</si>
  <si>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</si>
  <si>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</si>
  <si>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</si>
  <si>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</si>
  <si>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</si>
  <si>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</si>
  <si>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</si>
  <si>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</si>
  <si>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</si>
  <si>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</si>
  <si>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</si>
  <si>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</si>
  <si>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</si>
  <si>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</si>
  <si>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</si>
  <si>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</si>
  <si>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</si>
  <si>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</si>
  <si>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</si>
  <si>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</si>
  <si>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</si>
  <si>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</si>
  <si>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</si>
  <si>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</si>
  <si>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</si>
  <si>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</si>
  <si>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</si>
  <si>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</si>
  <si>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</si>
  <si>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</si>
  <si>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</si>
  <si>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</si>
  <si>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</si>
  <si>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</si>
  <si>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</si>
  <si>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</si>
  <si>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</si>
  <si>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</si>
  <si>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</si>
  <si>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</si>
  <si>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</si>
  <si>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</si>
  <si>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</si>
  <si>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</si>
  <si>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</si>
  <si>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</si>
  <si>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</si>
  <si>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</si>
  <si>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</si>
  <si>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</si>
  <si>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</si>
  <si>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</si>
  <si>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</si>
  <si>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</si>
  <si>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</si>
  <si>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</si>
  <si>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</si>
  <si>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</si>
  <si>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</si>
  <si>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</si>
  <si>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</si>
  <si>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</si>
  <si>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</si>
  <si>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</si>
  <si>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</si>
  <si>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</si>
  <si>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</si>
  <si>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</si>
  <si>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</si>
  <si>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</si>
  <si>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</si>
  <si>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</si>
  <si>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</si>
  <si>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</si>
  <si>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</si>
  <si>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</si>
  <si>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</si>
  <si>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</si>
  <si>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</si>
  <si>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</si>
  <si>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</si>
  <si>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</si>
  <si>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</si>
  <si>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</si>
  <si>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</si>
  <si>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</si>
  <si>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</si>
  <si>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</si>
  <si>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</si>
  <si>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</si>
  <si>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</si>
  <si>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</si>
  <si>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</si>
  <si>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</si>
  <si>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</si>
  <si>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</si>
  <si>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</si>
  <si>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</si>
  <si>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</si>
  <si>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</si>
  <si>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</si>
  <si>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</si>
  <si>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</si>
  <si>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</si>
  <si>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</si>
  <si>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</si>
  <si>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</si>
  <si>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</si>
  <si>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</si>
  <si>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</si>
  <si>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</si>
  <si>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</si>
  <si>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</si>
  <si>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</si>
  <si>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</si>
  <si>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</si>
  <si>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</si>
  <si>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</si>
  <si>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</si>
  <si>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</si>
  <si>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</si>
  <si>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</si>
  <si>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</si>
  <si>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</si>
  <si>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</si>
  <si>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</si>
  <si>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</si>
  <si>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</si>
  <si>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</si>
  <si>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</si>
  <si>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</si>
  <si>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</si>
  <si>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</si>
  <si>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</si>
  <si>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</si>
  <si>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</si>
  <si>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</si>
  <si>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</si>
  <si>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</si>
  <si>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</si>
  <si>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</si>
  <si>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</si>
  <si>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</si>
  <si>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</si>
  <si>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</si>
  <si>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</si>
  <si>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</si>
  <si>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</si>
  <si>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</si>
  <si>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</si>
  <si>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</si>
  <si>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</si>
  <si>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</si>
  <si>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</si>
  <si>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</si>
  <si>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</si>
  <si>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</si>
  <si>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</si>
  <si>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</si>
  <si>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</si>
  <si>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</si>
  <si>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</si>
  <si>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</si>
  <si>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</si>
  <si>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</si>
  <si>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</si>
  <si>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</si>
  <si>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</si>
  <si>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</si>
  <si>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</si>
  <si>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</si>
  <si>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</si>
  <si>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</si>
  <si>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</si>
  <si>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</si>
  <si>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</si>
  <si>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</si>
  <si>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</si>
  <si>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</si>
  <si>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</si>
  <si>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</si>
  <si>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</si>
  <si>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</si>
  <si>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</si>
  <si>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</si>
  <si>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</si>
  <si>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</si>
  <si>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</si>
  <si>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</si>
  <si>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</si>
  <si>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</si>
  <si>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</si>
  <si>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</si>
  <si>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</si>
  <si>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</si>
  <si>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</si>
  <si>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</si>
  <si>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</si>
  <si>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</si>
  <si>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</si>
  <si>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</si>
  <si>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</si>
  <si>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</si>
  <si>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</si>
  <si>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</si>
  <si>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</si>
  <si>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</si>
  <si>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</si>
  <si>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</si>
  <si>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</si>
  <si>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</si>
  <si>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</si>
  <si>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</si>
  <si>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</si>
  <si>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</si>
  <si>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</si>
  <si>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</si>
  <si>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</si>
  <si>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</si>
  <si>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</si>
  <si>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</si>
  <si>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</si>
  <si>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</si>
  <si>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</si>
  <si>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</si>
  <si>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</si>
  <si>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</si>
  <si>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</si>
  <si>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</si>
  <si>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</si>
  <si>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</si>
  <si>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</si>
  <si>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</si>
  <si>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</si>
  <si>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</si>
  <si>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</si>
  <si>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</si>
  <si>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</si>
  <si>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</si>
  <si>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</si>
  <si>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</si>
  <si>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</si>
  <si>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</si>
  <si>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</si>
  <si>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</si>
  <si>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</si>
  <si>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</si>
  <si>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</si>
  <si>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</si>
  <si>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</si>
  <si>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</si>
  <si>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</si>
  <si>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</si>
  <si>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</si>
  <si>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</si>
  <si>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</si>
  <si>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</si>
  <si>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</si>
  <si>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</si>
  <si>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</si>
  <si>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</si>
  <si>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</si>
  <si>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</si>
  <si>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</si>
  <si>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</si>
  <si>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</si>
  <si>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</si>
  <si>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</si>
  <si>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</si>
  <si>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</si>
  <si>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</si>
  <si>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</si>
  <si>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</si>
  <si>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</si>
  <si>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</si>
  <si>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</si>
  <si>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</si>
  <si>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</si>
  <si>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</si>
  <si>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</si>
  <si>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</si>
  <si>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</si>
  <si>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</si>
  <si>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</si>
  <si>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</si>
  <si>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</si>
  <si>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</si>
  <si>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</si>
  <si>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</si>
  <si>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</si>
  <si>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</si>
  <si>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</si>
  <si>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</si>
  <si>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</si>
  <si>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</si>
  <si>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</si>
  <si>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</si>
  <si>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</si>
  <si>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</si>
  <si>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</si>
  <si>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</si>
  <si>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</si>
  <si>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</si>
  <si>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</si>
  <si>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</si>
  <si>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</si>
  <si>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</si>
  <si>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</si>
  <si>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</si>
  <si>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</si>
  <si>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</si>
  <si>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</si>
  <si>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</si>
  <si>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</si>
  <si>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</si>
  <si>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</si>
  <si>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</si>
  <si>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</si>
  <si>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</si>
  <si>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</si>
  <si>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</si>
  <si>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</si>
  <si>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</si>
  <si>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</si>
  <si>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</si>
  <si>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</si>
  <si>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</si>
  <si>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</si>
  <si>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</si>
  <si>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</si>
  <si>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</si>
  <si>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</si>
  <si>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</si>
  <si>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</si>
  <si>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</si>
  <si>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</si>
  <si>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</si>
  <si>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</si>
  <si>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</si>
  <si>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</si>
  <si>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</si>
  <si>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</si>
  <si>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</si>
  <si>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</si>
  <si>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</si>
  <si>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</si>
  <si>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</si>
  <si>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</si>
  <si>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</si>
  <si>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</si>
  <si>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</si>
  <si>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</si>
  <si>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</si>
  <si>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</si>
  <si>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</si>
  <si>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</si>
  <si>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</si>
  <si>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</si>
  <si>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</si>
  <si>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</si>
  <si>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</si>
  <si>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</si>
  <si>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</si>
  <si>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</si>
  <si>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</si>
  <si>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</si>
  <si>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</si>
  <si>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</si>
  <si>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</si>
  <si>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</si>
  <si>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</si>
  <si>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</si>
  <si>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</si>
  <si>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</si>
  <si>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</si>
  <si>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</si>
  <si>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</si>
  <si>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</si>
  <si>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</si>
  <si>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</si>
  <si>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</si>
  <si>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</si>
  <si>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</si>
  <si>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</si>
  <si>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</si>
  <si>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</si>
  <si>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</si>
  <si>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</si>
  <si>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</si>
  <si>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</si>
  <si>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</si>
  <si>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</si>
  <si>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</si>
  <si>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</si>
  <si>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</si>
  <si>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</si>
  <si>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</si>
  <si>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</si>
  <si>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</si>
  <si>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</si>
  <si>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</si>
  <si>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</si>
  <si>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</si>
  <si>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</si>
  <si>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</si>
  <si>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</si>
  <si>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</si>
  <si>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</si>
  <si>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</si>
  <si>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</si>
  <si>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</si>
  <si>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</si>
  <si>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</si>
  <si>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</si>
  <si>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</si>
  <si>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</si>
  <si>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</si>
  <si>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</si>
  <si>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</si>
  <si>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</si>
  <si>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</si>
  <si>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</si>
  <si>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</si>
  <si>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</si>
  <si>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</si>
  <si>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</si>
  <si>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</si>
  <si>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</si>
  <si>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</si>
  <si>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</si>
  <si>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</si>
  <si>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</si>
  <si>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</si>
  <si>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</si>
  <si>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</si>
  <si>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</si>
  <si>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</si>
  <si>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</si>
  <si>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</si>
  <si>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</si>
  <si>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</si>
  <si>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</si>
  <si>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</si>
  <si>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</si>
  <si>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</si>
  <si>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</si>
  <si>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</si>
  <si>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</si>
  <si>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</si>
  <si>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</si>
  <si>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</si>
  <si>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</si>
  <si>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</si>
  <si>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</si>
  <si>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</si>
  <si>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</si>
  <si>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</si>
  <si>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</si>
  <si>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</si>
  <si>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</si>
  <si>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</si>
  <si>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</si>
  <si>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</si>
  <si>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</si>
  <si>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</si>
  <si>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</si>
  <si>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</si>
  <si>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</si>
  <si>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</si>
  <si>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</si>
  <si>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</si>
  <si>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</si>
  <si>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</si>
  <si>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</si>
  <si>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</si>
  <si>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</si>
  <si>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</si>
  <si>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</si>
  <si>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</si>
  <si>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</si>
  <si>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</si>
  <si>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</si>
  <si>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</si>
  <si>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</si>
  <si>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</si>
  <si>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</si>
  <si>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</si>
  <si>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</si>
  <si>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</si>
  <si>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</si>
  <si>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</si>
  <si>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</si>
  <si>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</si>
  <si>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</si>
  <si>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</si>
  <si>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</si>
  <si>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</si>
  <si>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</si>
  <si>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</si>
  <si>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</si>
  <si>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</si>
  <si>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</si>
  <si>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</si>
  <si>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</si>
  <si>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</si>
  <si>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</si>
  <si>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</si>
  <si>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</si>
  <si>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</si>
  <si>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</si>
  <si>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</si>
  <si>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</si>
  <si>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</si>
  <si>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</si>
  <si>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</si>
  <si>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</si>
  <si>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</si>
  <si>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</si>
  <si>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</si>
  <si>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</si>
  <si>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</si>
  <si>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</si>
  <si>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</si>
  <si>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</si>
  <si>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</si>
  <si>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</si>
  <si>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</si>
  <si>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</si>
  <si>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</si>
  <si>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</si>
  <si>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</si>
  <si>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</si>
  <si>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</si>
  <si>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</si>
  <si>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</si>
  <si>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</si>
  <si>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</si>
  <si>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</si>
  <si>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</si>
  <si>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</si>
  <si>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</si>
  <si>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</si>
  <si>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</si>
  <si>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</si>
  <si>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</si>
  <si>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</si>
  <si>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</si>
  <si>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</si>
  <si>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</si>
  <si>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</si>
  <si>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</si>
  <si>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</si>
  <si>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</si>
  <si>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</si>
  <si>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</si>
  <si>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</si>
  <si>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</si>
  <si>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</si>
  <si>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</si>
  <si>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</si>
  <si>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</si>
  <si>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</si>
  <si>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</si>
  <si>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</si>
  <si>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</si>
  <si>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</si>
  <si>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</si>
  <si>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</si>
  <si>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</si>
  <si>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</si>
  <si>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</si>
  <si>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</si>
  <si>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</si>
  <si>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</si>
  <si>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</si>
  <si>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</si>
  <si>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</si>
  <si>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</si>
  <si>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</si>
  <si>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</si>
  <si>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</si>
  <si>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</si>
  <si>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</si>
  <si>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</si>
  <si>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</si>
  <si>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</si>
  <si>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</si>
  <si>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</si>
  <si>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</si>
  <si>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</si>
  <si>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</si>
  <si>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</si>
  <si>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</si>
  <si>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</si>
  <si>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</si>
  <si>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</si>
  <si>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</si>
  <si>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</si>
  <si>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</si>
  <si>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</si>
  <si>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</si>
  <si>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</si>
  <si>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</si>
  <si>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</si>
  <si>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</si>
  <si>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</si>
  <si>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</si>
  <si>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</si>
  <si>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</si>
  <si>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</si>
  <si>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</si>
  <si>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</si>
  <si>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</si>
  <si>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</si>
  <si>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</si>
  <si>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</si>
  <si>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</si>
  <si>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</si>
  <si>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</si>
  <si>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</si>
  <si>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</si>
  <si>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</si>
  <si>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</si>
  <si>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</si>
  <si>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</si>
  <si>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</si>
  <si>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</si>
  <si>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</si>
  <si>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</si>
  <si>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</si>
  <si>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</si>
  <si>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</si>
  <si>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</si>
  <si>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</si>
  <si>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</si>
  <si>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</si>
  <si>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</si>
  <si>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</si>
  <si>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</si>
  <si>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</si>
  <si>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</si>
  <si>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</si>
  <si>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</si>
  <si>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</si>
  <si>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</si>
  <si>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</si>
  <si>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</si>
  <si>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</si>
  <si>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</si>
  <si>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</si>
  <si>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</si>
  <si>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</si>
  <si>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</si>
  <si>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</si>
  <si>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</si>
  <si>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</si>
  <si>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</si>
  <si>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</si>
  <si>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</si>
  <si>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</si>
  <si>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</si>
  <si>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</si>
  <si>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</si>
  <si>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</si>
  <si>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</si>
  <si>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</si>
  <si>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</si>
  <si>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</si>
  <si>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</si>
  <si>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</si>
  <si>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</si>
  <si>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</si>
  <si>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</si>
  <si>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</si>
  <si>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</si>
  <si>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</si>
  <si>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</si>
  <si>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</si>
  <si>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</si>
  <si>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</si>
  <si>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</si>
  <si>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</si>
  <si>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</si>
  <si>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</si>
  <si>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</si>
  <si>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</si>
  <si>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</si>
  <si>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</si>
  <si>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</si>
  <si>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</si>
  <si>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</si>
  <si>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</si>
  <si>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</si>
  <si>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</si>
  <si>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</si>
  <si>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</si>
  <si>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</si>
  <si>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</si>
  <si>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</si>
  <si>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</si>
  <si>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</si>
  <si>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</si>
  <si>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</si>
  <si>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</si>
  <si>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</si>
  <si>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</si>
  <si>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</si>
  <si>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</si>
  <si>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</si>
  <si>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</si>
  <si>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</si>
  <si>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</si>
  <si>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</si>
  <si>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</si>
  <si>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</si>
  <si>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</si>
  <si>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</si>
  <si>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</si>
  <si>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</si>
  <si>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</si>
  <si>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</si>
  <si>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</si>
  <si>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</si>
  <si>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</si>
  <si>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</si>
  <si>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</si>
  <si>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</si>
  <si>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</si>
  <si>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</si>
  <si>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</si>
  <si>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</si>
  <si>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</si>
  <si>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</si>
  <si>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</si>
  <si>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</si>
  <si>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</si>
  <si>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</si>
  <si>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</si>
  <si>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</si>
  <si>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</si>
  <si>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</si>
  <si>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</si>
  <si>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</si>
  <si>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</si>
  <si>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</si>
  <si>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</si>
  <si>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</si>
  <si>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</si>
  <si>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</si>
  <si>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</si>
  <si>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</si>
  <si>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</si>
  <si>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</si>
  <si>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</si>
  <si>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</si>
  <si>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</si>
  <si>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</si>
  <si>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</si>
  <si>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</si>
  <si>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</si>
  <si>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</si>
  <si>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</si>
  <si>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</si>
  <si>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</si>
  <si>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</si>
  <si>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</si>
  <si>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</si>
  <si>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</si>
  <si>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</si>
  <si>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</si>
  <si>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</si>
  <si>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</si>
  <si>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</si>
  <si>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</si>
  <si>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</si>
  <si>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</si>
  <si>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</si>
  <si>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</si>
  <si>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</si>
  <si>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</si>
  <si>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</si>
  <si>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</si>
  <si>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</si>
  <si>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</si>
  <si>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</si>
  <si>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</si>
  <si>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</si>
  <si>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</si>
  <si>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</si>
  <si>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</si>
  <si>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</si>
  <si>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</si>
  <si>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</si>
  <si>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</si>
  <si>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</si>
  <si>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</si>
  <si>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</si>
  <si>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</si>
  <si>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</si>
  <si>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</si>
  <si>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</si>
  <si>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</si>
  <si>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</si>
  <si>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</si>
  <si>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</si>
  <si>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</si>
  <si>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</si>
  <si>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</si>
  <si>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</si>
  <si>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</si>
  <si>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</si>
  <si>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</si>
  <si>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</si>
  <si>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</si>
  <si>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</si>
  <si>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</si>
  <si>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</si>
  <si>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</si>
  <si>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</si>
  <si>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</si>
  <si>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</si>
  <si>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</si>
  <si>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</si>
  <si>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</si>
  <si>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</si>
  <si>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</si>
  <si>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</si>
  <si>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</si>
  <si>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</si>
  <si>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</si>
  <si>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</si>
  <si>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</si>
  <si>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</si>
  <si>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</si>
  <si>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</si>
  <si>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</si>
  <si>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</si>
  <si>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</si>
  <si>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</si>
  <si>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</si>
  <si>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</si>
  <si>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</si>
  <si>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</si>
  <si>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</si>
  <si>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</si>
  <si>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</si>
  <si>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</si>
  <si>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</si>
  <si>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</si>
  <si>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</si>
  <si>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</si>
  <si>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</si>
  <si>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</si>
  <si>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</si>
  <si>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</si>
  <si>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</si>
  <si>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</si>
  <si>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</si>
  <si>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</si>
  <si>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</si>
  <si>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</si>
  <si>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</si>
  <si>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</si>
  <si>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</si>
  <si>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</si>
  <si>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</si>
  <si>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</si>
  <si>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</si>
  <si>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</si>
  <si>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</si>
  <si>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</si>
  <si>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</si>
  <si>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</si>
  <si>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</si>
  <si>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</si>
  <si>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</si>
  <si>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</si>
  <si>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</si>
  <si>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</si>
  <si>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</si>
  <si>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</si>
  <si>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</si>
  <si>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</si>
  <si>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</si>
  <si>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</si>
  <si>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</si>
  <si>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</si>
  <si>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</si>
  <si>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</si>
  <si>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</si>
  <si>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</si>
  <si>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</si>
  <si>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</si>
  <si>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</si>
  <si>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</si>
  <si>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</si>
  <si>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</si>
  <si>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</si>
  <si>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</si>
  <si>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</si>
  <si>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</si>
  <si>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</si>
  <si>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</si>
  <si>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</si>
  <si>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</si>
  <si>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</si>
  <si>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</si>
  <si>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</si>
  <si>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</si>
  <si>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</si>
  <si>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</si>
  <si>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</si>
  <si>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</si>
  <si>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</si>
  <si>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</si>
  <si>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</si>
  <si>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</si>
  <si>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</si>
  <si>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</si>
  <si>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</si>
  <si>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</si>
  <si>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</si>
  <si>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</si>
  <si>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</si>
  <si>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</si>
  <si>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</si>
  <si>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</si>
  <si>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</si>
  <si>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</si>
  <si>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</si>
  <si>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</si>
  <si>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</si>
  <si>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</si>
  <si>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</si>
  <si>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</si>
  <si>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</si>
  <si>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</si>
  <si>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</si>
  <si>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</si>
  <si>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</si>
  <si>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</si>
  <si>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</si>
  <si>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</si>
  <si>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</si>
  <si>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</si>
  <si>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</si>
  <si>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</si>
  <si>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</si>
  <si>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</si>
  <si>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</si>
  <si>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</si>
  <si>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</si>
  <si>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</si>
  <si>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</si>
  <si>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</si>
  <si>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</si>
  <si>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</si>
  <si>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</si>
  <si>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</si>
  <si>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</si>
  <si>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</si>
  <si>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</si>
  <si>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</si>
  <si>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</si>
  <si>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</si>
  <si>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</si>
  <si>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</si>
  <si>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</si>
  <si>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</si>
  <si>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</si>
  <si>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</si>
  <si>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</si>
  <si>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</si>
  <si>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</si>
  <si>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</si>
  <si>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</si>
  <si>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</si>
  <si>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</si>
  <si>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</si>
  <si>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</si>
  <si>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</si>
  <si>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</si>
  <si>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</si>
  <si>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</si>
  <si>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</si>
  <si>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</si>
  <si>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</si>
  <si>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</si>
  <si>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</si>
  <si>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</si>
  <si>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</si>
  <si>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</si>
  <si>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</si>
  <si>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</si>
  <si>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</si>
  <si>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</si>
  <si>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</si>
  <si>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</si>
  <si>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</si>
  <si>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</si>
  <si>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</si>
  <si>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</si>
  <si>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</si>
  <si>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</si>
  <si>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</si>
  <si>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</si>
  <si>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</si>
  <si>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</si>
  <si>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</si>
  <si>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</si>
  <si>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</si>
  <si>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</si>
  <si>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</si>
  <si>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</si>
  <si>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</si>
  <si>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</si>
  <si>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</si>
  <si>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</si>
  <si>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</si>
  <si>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</si>
  <si>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</si>
  <si>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</si>
  <si>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</si>
  <si>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</si>
  <si>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</si>
  <si>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</si>
  <si>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</si>
  <si>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</si>
  <si>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</si>
  <si>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</si>
  <si>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</si>
  <si>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</si>
  <si>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</si>
  <si>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</si>
  <si>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</si>
  <si>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</si>
  <si>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</si>
  <si>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</si>
  <si>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</si>
  <si>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</si>
  <si>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</si>
  <si>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</si>
  <si>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</si>
  <si>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</si>
  <si>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</si>
  <si>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</si>
  <si>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</si>
  <si>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</si>
  <si>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</si>
  <si>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</si>
  <si>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</si>
  <si>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</si>
  <si>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</si>
  <si>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</si>
  <si>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</si>
  <si>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</si>
  <si>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</si>
  <si>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</si>
  <si>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</si>
  <si>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</si>
  <si>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</si>
  <si>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</si>
  <si>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</si>
  <si>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</si>
  <si>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</si>
  <si>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</si>
  <si>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</si>
  <si>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</si>
  <si>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</si>
  <si>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</si>
  <si>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</si>
  <si>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</si>
  <si>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</si>
  <si>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</si>
  <si>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</si>
  <si>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</si>
  <si>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</si>
  <si>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</si>
  <si>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</si>
  <si>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</si>
  <si>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</si>
  <si>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</si>
  <si>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</si>
  <si>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</si>
  <si>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</si>
  <si>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</si>
  <si>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</si>
  <si>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</si>
  <si>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</si>
  <si>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</si>
  <si>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</si>
  <si>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</si>
  <si>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</si>
  <si>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</si>
  <si>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</si>
  <si>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</si>
  <si>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</si>
  <si>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</si>
  <si>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</si>
  <si>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</si>
  <si>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</si>
  <si>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</si>
  <si>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</si>
  <si>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</si>
  <si>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</si>
  <si>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</si>
  <si>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</si>
  <si>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</si>
  <si>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</si>
  <si>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</si>
  <si>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</si>
  <si>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</si>
  <si>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</si>
  <si>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</si>
  <si>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</si>
  <si>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</si>
  <si>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</si>
  <si>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</si>
  <si>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</si>
  <si>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</si>
  <si>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</si>
  <si>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</si>
  <si>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</si>
  <si>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</si>
  <si>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</si>
  <si>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</si>
  <si>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</si>
  <si>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</si>
  <si>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</si>
  <si>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</si>
  <si>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</si>
  <si>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</si>
  <si>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</si>
  <si>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</si>
  <si>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</si>
  <si>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</si>
  <si>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</si>
  <si>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</si>
  <si>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</si>
  <si>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</si>
  <si>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</si>
  <si>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</si>
  <si>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</si>
  <si>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</si>
  <si>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</si>
  <si>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</si>
  <si>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</si>
  <si>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</si>
  <si>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</si>
  <si>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</si>
  <si>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</si>
  <si>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</si>
  <si>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</si>
  <si>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</si>
  <si>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</si>
  <si>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</si>
  <si>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</si>
  <si>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</si>
  <si>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</si>
  <si>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</si>
  <si>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</si>
  <si>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</si>
  <si>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</si>
  <si>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</si>
  <si>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</si>
  <si>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</si>
  <si>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</si>
  <si>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</si>
  <si>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</si>
  <si>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</si>
  <si>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</si>
  <si>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</si>
  <si>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</si>
  <si>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</si>
  <si>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</si>
  <si>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</si>
  <si>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</si>
  <si>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</si>
  <si>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</si>
  <si>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</si>
  <si>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</si>
  <si>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</si>
  <si>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</si>
  <si>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</si>
  <si>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</si>
  <si>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</si>
  <si>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</si>
  <si>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</si>
  <si>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</si>
  <si>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</si>
  <si>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</si>
  <si>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</si>
  <si>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</si>
  <si>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</si>
  <si>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</si>
  <si>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</si>
  <si>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</si>
  <si>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</si>
  <si>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</si>
  <si>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</si>
  <si>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</si>
  <si>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</si>
  <si>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</si>
  <si>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</si>
  <si>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</si>
  <si>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</si>
  <si>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</si>
  <si>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</si>
  <si>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</si>
  <si>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</si>
  <si>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</si>
  <si>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</si>
  <si>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</si>
  <si>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</si>
  <si>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</si>
  <si>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</si>
  <si>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</si>
  <si>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</si>
  <si>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</si>
  <si>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</si>
  <si>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</si>
  <si>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</si>
  <si>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</si>
  <si>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</si>
  <si>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</si>
  <si>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</si>
  <si>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</si>
  <si>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</si>
  <si>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</si>
  <si>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</si>
  <si>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</si>
  <si>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</si>
  <si>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</si>
  <si>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</si>
  <si>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</si>
  <si>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</si>
  <si>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</si>
  <si>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</si>
  <si>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</si>
  <si>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</si>
  <si>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</si>
  <si>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</si>
  <si>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</si>
  <si>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</si>
  <si>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</si>
  <si>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</si>
  <si>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</si>
  <si>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</si>
  <si>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</si>
  <si>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</si>
  <si>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</si>
  <si>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</si>
  <si>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</si>
  <si>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</si>
  <si>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</si>
  <si>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</si>
  <si>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</si>
  <si>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</si>
  <si>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</si>
  <si>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</si>
  <si>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</si>
  <si>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</si>
  <si>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</si>
  <si>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</si>
  <si>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</si>
  <si>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</si>
  <si>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</si>
  <si>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</si>
  <si>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</si>
  <si>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</si>
  <si>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</si>
  <si>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</si>
  <si>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</si>
  <si>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</si>
  <si>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</si>
  <si>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</si>
  <si>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</si>
  <si>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</si>
  <si>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</si>
  <si>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</si>
  <si>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</si>
  <si>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</si>
  <si>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</si>
  <si>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</si>
  <si>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</si>
  <si>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</si>
  <si>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</si>
  <si>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</si>
  <si>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</si>
  <si>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</si>
  <si>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</si>
  <si>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</si>
  <si>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</si>
  <si>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</si>
  <si>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</si>
  <si>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</si>
  <si>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</si>
  <si>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</si>
  <si>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</si>
  <si>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</si>
  <si>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</si>
  <si>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</si>
  <si>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</si>
  <si>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</si>
  <si>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</si>
  <si>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</si>
  <si>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</si>
  <si>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</si>
  <si>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</si>
  <si>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</si>
  <si>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</si>
  <si>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</si>
  <si>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</si>
  <si>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</si>
  <si>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</si>
  <si>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</si>
  <si>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</si>
  <si>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</si>
  <si>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</si>
  <si>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</si>
  <si>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</si>
  <si>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</si>
  <si>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</si>
  <si>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</si>
  <si>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</si>
  <si>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</si>
  <si>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</si>
  <si>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</si>
  <si>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</si>
  <si>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</si>
  <si>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</si>
  <si>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</si>
  <si>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</si>
  <si>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</si>
  <si>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</si>
  <si>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</si>
  <si>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</si>
  <si>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</si>
  <si>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</si>
  <si>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</si>
  <si>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</si>
  <si>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</si>
  <si>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</si>
  <si>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</si>
  <si>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</si>
  <si>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</si>
  <si>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</si>
  <si>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</si>
  <si>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</si>
  <si>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</si>
  <si>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</si>
  <si>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</si>
  <si>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</si>
  <si>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</si>
  <si>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</si>
  <si>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</si>
  <si>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</si>
  <si>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</si>
  <si>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</si>
  <si>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</si>
  <si>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</si>
  <si>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</si>
  <si>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</si>
  <si>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</si>
  <si>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</si>
  <si>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</si>
  <si>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</si>
  <si>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</si>
  <si>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</si>
  <si>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</si>
  <si>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</si>
  <si>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</si>
  <si>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</si>
  <si>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</si>
  <si>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</si>
  <si>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</si>
  <si>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</si>
  <si>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</si>
  <si>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</si>
  <si>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</si>
  <si>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</si>
  <si>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</si>
  <si>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</si>
  <si>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</si>
  <si>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</si>
  <si>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</si>
  <si>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</si>
  <si>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</si>
  <si>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</si>
  <si>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</si>
  <si>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</si>
  <si>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</si>
  <si>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</si>
  <si>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</si>
  <si>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</si>
  <si>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</si>
  <si>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</si>
  <si>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</si>
  <si>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</si>
  <si>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</si>
  <si>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</si>
  <si>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</si>
  <si>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</si>
  <si>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</si>
  <si>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</si>
  <si>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</si>
  <si>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</si>
  <si>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</si>
  <si>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</si>
  <si>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</si>
  <si>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</si>
  <si>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</si>
  <si>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</si>
  <si>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</si>
  <si>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</si>
  <si>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</si>
  <si>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</si>
  <si>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</si>
  <si>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</si>
  <si>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</si>
  <si>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</si>
  <si>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</si>
  <si>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</si>
  <si>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</si>
  <si>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</si>
  <si>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</si>
  <si>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</si>
  <si>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</si>
  <si>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</si>
  <si>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</si>
  <si>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</si>
  <si>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</si>
  <si>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</si>
  <si>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</si>
  <si>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</si>
  <si>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</si>
  <si>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</si>
  <si>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</si>
  <si>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</si>
  <si>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</si>
  <si>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</si>
  <si>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</si>
  <si>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</si>
  <si>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</si>
  <si>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</si>
  <si>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</si>
  <si>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</si>
  <si>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</si>
  <si>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</si>
  <si>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</si>
  <si>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</si>
  <si>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</si>
  <si>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</si>
  <si>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</si>
  <si>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</si>
  <si>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</si>
  <si>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</si>
  <si>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</si>
  <si>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</si>
  <si>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</si>
  <si>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</si>
  <si>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</si>
  <si>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</si>
  <si>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</si>
  <si>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</si>
  <si>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</si>
  <si>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</si>
  <si>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</si>
  <si>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</si>
  <si>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</si>
  <si>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</si>
  <si>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</si>
  <si>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</si>
  <si>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</si>
  <si>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</si>
  <si>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</si>
  <si>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</si>
  <si>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</si>
  <si>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</si>
  <si>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</si>
  <si>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</si>
  <si>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</si>
  <si>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</si>
  <si>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</si>
  <si>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</si>
  <si>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</si>
  <si>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</si>
  <si>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</si>
  <si>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</si>
  <si>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</si>
  <si>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</si>
  <si>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</si>
  <si>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</si>
  <si>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</si>
  <si>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</si>
  <si>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</si>
  <si>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</si>
  <si>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</si>
  <si>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</si>
  <si>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</si>
  <si>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</si>
  <si>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</si>
  <si>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</si>
  <si>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</si>
  <si>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</si>
  <si>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</si>
  <si>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</si>
  <si>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</si>
  <si>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</si>
  <si>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</si>
  <si>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</si>
  <si>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</si>
  <si>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</si>
  <si>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</si>
  <si>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</si>
  <si>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</si>
  <si>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</si>
  <si>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</si>
  <si>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</si>
  <si>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</si>
  <si>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</si>
  <si>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</si>
  <si>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</si>
  <si>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</si>
  <si>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</si>
  <si>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</si>
  <si>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</si>
  <si>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</si>
  <si>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</si>
  <si>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</si>
  <si>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</si>
  <si>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</si>
  <si>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</si>
  <si>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</si>
  <si>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</si>
  <si>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</si>
  <si>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</si>
  <si>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</si>
  <si>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</si>
  <si>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</si>
  <si>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</si>
  <si>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</si>
  <si>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</si>
  <si>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</si>
  <si>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</si>
  <si>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</si>
  <si>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</si>
  <si>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</si>
  <si>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</si>
  <si>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</si>
  <si>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</si>
  <si>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</si>
  <si>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</si>
  <si>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</si>
  <si>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</si>
  <si>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</si>
  <si>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</si>
  <si>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</si>
  <si>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</si>
  <si>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</si>
  <si>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</si>
  <si>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</si>
  <si>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</si>
  <si>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</si>
  <si>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</si>
  <si>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</si>
  <si>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</si>
  <si>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</si>
  <si>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</si>
  <si>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</si>
  <si>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</si>
  <si>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</si>
  <si>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</si>
  <si>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</si>
  <si>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</si>
  <si>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</si>
  <si>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</si>
  <si>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</si>
  <si>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</si>
  <si>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</si>
  <si>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</si>
  <si>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</si>
  <si>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</si>
  <si>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</si>
  <si>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</si>
  <si>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</si>
  <si>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</si>
  <si>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</si>
  <si>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</si>
  <si>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</si>
  <si>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</si>
  <si>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</si>
  <si>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</si>
  <si>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</si>
  <si>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</si>
  <si>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</si>
  <si>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</si>
  <si>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</si>
  <si>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</si>
  <si>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</si>
  <si>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</si>
  <si>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</si>
  <si>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</si>
  <si>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</si>
  <si>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</si>
  <si>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</si>
  <si>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</si>
  <si>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</si>
  <si>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</si>
  <si>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</si>
  <si>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</si>
  <si>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</si>
  <si>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</si>
  <si>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</si>
  <si>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</si>
  <si>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</si>
  <si>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</si>
  <si>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</si>
  <si>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</si>
  <si>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</si>
  <si>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</si>
  <si>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</si>
  <si>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</si>
  <si>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</si>
  <si>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</si>
  <si>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</si>
  <si>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</si>
  <si>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</si>
  <si>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</si>
  <si>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</si>
  <si>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</si>
  <si>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</si>
  <si>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</si>
  <si>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</si>
  <si>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</si>
  <si>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</si>
  <si>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</si>
  <si>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</si>
  <si>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</si>
  <si>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</si>
  <si>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</si>
  <si>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</si>
  <si>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</si>
  <si>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</si>
  <si>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</si>
  <si>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</si>
  <si>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</si>
  <si>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</si>
  <si>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</si>
  <si>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</si>
  <si>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</si>
  <si>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</si>
  <si>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</si>
  <si>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</si>
  <si>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</si>
  <si>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</si>
  <si>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</si>
  <si>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</si>
  <si>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</si>
  <si>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</si>
  <si>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</si>
  <si>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</si>
  <si>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</si>
  <si>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</si>
  <si>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</si>
  <si>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</si>
  <si>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</si>
  <si>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</si>
  <si>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</si>
  <si>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</si>
  <si>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</si>
  <si>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</si>
  <si>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</si>
  <si>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</si>
  <si>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</si>
  <si>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</si>
  <si>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</si>
  <si>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</si>
  <si>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</si>
  <si>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</si>
  <si>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</si>
  <si>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</si>
  <si>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</si>
  <si>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</si>
  <si>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</si>
  <si>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</si>
  <si>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</si>
  <si>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</si>
  <si>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</si>
  <si>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</si>
  <si>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</si>
  <si>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</si>
  <si>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</si>
  <si>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</si>
  <si>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</si>
  <si>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</si>
  <si>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</si>
  <si>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</si>
  <si>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</si>
  <si>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</si>
  <si>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</si>
  <si>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</si>
  <si>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</si>
  <si>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</si>
  <si>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</si>
  <si>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</si>
  <si>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</si>
  <si>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</si>
  <si>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</si>
  <si>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</si>
  <si>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</si>
  <si>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</si>
  <si>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</si>
  <si>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</si>
  <si>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</si>
  <si>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</si>
  <si>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</si>
  <si>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</si>
  <si>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</si>
  <si>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</si>
  <si>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</si>
  <si>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</si>
  <si>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</si>
  <si>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</si>
  <si>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</si>
  <si>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</si>
  <si>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</si>
  <si>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</si>
  <si>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</si>
  <si>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</si>
  <si>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</si>
  <si>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</si>
  <si>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</si>
  <si>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</si>
  <si>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</si>
  <si>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</si>
  <si>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</si>
  <si>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</si>
  <si>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</si>
  <si>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</si>
  <si>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</si>
  <si>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</si>
  <si>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</si>
  <si>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</si>
  <si>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</si>
  <si>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</si>
  <si>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</si>
  <si>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</si>
  <si>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</si>
  <si>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</si>
  <si>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</si>
  <si>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</si>
  <si>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</si>
  <si>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</si>
  <si>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</si>
  <si>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</si>
  <si>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</si>
  <si>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</si>
  <si>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</si>
  <si>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</si>
  <si>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</si>
  <si>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</si>
  <si>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</si>
  <si>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</si>
  <si>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</si>
  <si>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</si>
  <si>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</si>
  <si>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</si>
  <si>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</si>
  <si>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</si>
  <si>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</si>
  <si>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</si>
  <si>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</si>
  <si>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</si>
  <si>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</si>
  <si>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</si>
  <si>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</si>
  <si>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</si>
  <si>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</si>
  <si>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</si>
  <si>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</si>
  <si>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</si>
  <si>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</si>
  <si>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</si>
  <si>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</si>
  <si>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</si>
  <si>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</si>
  <si>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</si>
  <si>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</si>
  <si>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</si>
  <si>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</si>
  <si>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</si>
  <si>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</si>
  <si>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</si>
  <si>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</si>
  <si>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</si>
  <si>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</si>
  <si>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</si>
  <si>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</si>
  <si>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</si>
  <si>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</si>
  <si>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</si>
  <si>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</si>
  <si>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</si>
  <si>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</si>
  <si>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</si>
  <si>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</si>
  <si>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</si>
  <si>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</si>
  <si>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</si>
  <si>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</si>
  <si>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</si>
  <si>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</si>
  <si>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</si>
  <si>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</si>
  <si>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</si>
  <si>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</si>
  <si>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</si>
  <si>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</si>
  <si>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</si>
  <si>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</si>
  <si>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</si>
  <si>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</si>
  <si>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</si>
  <si>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</si>
  <si>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</si>
  <si>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</si>
  <si>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</si>
  <si>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</si>
  <si>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</si>
  <si>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</si>
  <si>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</si>
  <si>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</si>
  <si>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</si>
  <si>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</si>
  <si>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</si>
  <si>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</si>
  <si>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</si>
  <si>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</si>
  <si>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</si>
  <si>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</si>
  <si>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</si>
  <si>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</si>
  <si>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</si>
  <si>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</si>
  <si>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</si>
  <si>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</si>
  <si>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</si>
  <si>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</si>
  <si>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</si>
  <si>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</si>
  <si>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</si>
  <si>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</si>
  <si>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</si>
  <si>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</si>
  <si>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</si>
  <si>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</si>
  <si>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</si>
  <si>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</si>
  <si>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</si>
  <si>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</si>
  <si>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</si>
  <si>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</si>
  <si>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</si>
  <si>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</si>
  <si>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</si>
  <si>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</si>
  <si>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</si>
  <si>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</si>
  <si>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</si>
  <si>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</si>
  <si>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</si>
  <si>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</si>
  <si>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</si>
  <si>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</si>
  <si>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</si>
  <si>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</si>
  <si>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</si>
  <si>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</si>
  <si>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</si>
  <si>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</si>
  <si>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</si>
  <si>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</si>
  <si>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</si>
  <si>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</si>
  <si>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</si>
  <si>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</si>
  <si>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</si>
  <si>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</si>
  <si>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</si>
  <si>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</si>
  <si>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</si>
  <si>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</si>
  <si>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</si>
  <si>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</si>
  <si>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</si>
  <si>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</si>
  <si>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</si>
  <si>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</si>
  <si>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</si>
  <si>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</si>
  <si>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</si>
  <si>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</si>
  <si>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</si>
  <si>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</si>
  <si>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</si>
  <si>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</si>
  <si>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</si>
  <si>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</si>
  <si>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</si>
  <si>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</si>
  <si>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</si>
  <si>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</si>
  <si>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</si>
  <si>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</si>
  <si>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</si>
  <si>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</si>
  <si>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</si>
  <si>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</si>
  <si>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</si>
  <si>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</si>
  <si>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</si>
  <si>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</si>
  <si>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</si>
  <si>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</si>
  <si>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</si>
  <si>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</si>
  <si>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</si>
  <si>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</si>
  <si>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</si>
  <si>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</si>
  <si>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</si>
  <si>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</si>
  <si>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</si>
  <si>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</si>
  <si>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</si>
  <si>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</si>
  <si>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</si>
  <si>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</si>
  <si>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</si>
  <si>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</si>
  <si>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</si>
  <si>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</si>
  <si>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</si>
  <si>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</si>
  <si>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</si>
  <si>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</si>
  <si>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</si>
  <si>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</si>
  <si>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</si>
  <si>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</si>
  <si>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</si>
  <si>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</si>
  <si>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</si>
  <si>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</si>
  <si>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</si>
  <si>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</si>
  <si>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</si>
  <si>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</si>
  <si>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</si>
  <si>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</si>
  <si>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</si>
  <si>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</si>
  <si>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</si>
  <si>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</si>
  <si>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</si>
  <si>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</si>
  <si>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</si>
  <si>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</si>
  <si>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</si>
  <si>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</si>
  <si>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</si>
  <si>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</si>
  <si>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</si>
  <si>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</si>
  <si>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</si>
  <si>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</si>
  <si>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</si>
  <si>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</si>
  <si>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</si>
  <si>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</si>
  <si>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</si>
  <si>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</si>
  <si>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</si>
  <si>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</si>
  <si>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</si>
  <si>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</si>
  <si>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</si>
  <si>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</si>
  <si>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</si>
  <si>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</si>
  <si>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</si>
  <si>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</si>
  <si>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</si>
  <si>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</si>
  <si>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</si>
  <si>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</si>
  <si>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</si>
  <si>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</si>
  <si>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</si>
  <si>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</si>
  <si>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</si>
  <si>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</si>
  <si>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</si>
  <si>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</si>
  <si>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</si>
  <si>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</si>
  <si>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</si>
  <si>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</si>
  <si>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</si>
  <si>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</si>
  <si>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</si>
  <si>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</si>
  <si>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</si>
  <si>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</si>
  <si>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</si>
  <si>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</si>
  <si>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</si>
  <si>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</si>
  <si>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</si>
  <si>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</si>
  <si>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</si>
  <si>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</si>
  <si>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</si>
  <si>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</si>
  <si>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</si>
  <si>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</si>
  <si>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</si>
  <si>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</si>
  <si>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</si>
  <si>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</si>
  <si>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</si>
  <si>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</si>
  <si>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</si>
  <si>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</si>
  <si>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</si>
  <si>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</si>
  <si>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</si>
  <si>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</si>
  <si>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</si>
  <si>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</si>
  <si>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</si>
  <si>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</si>
  <si>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</si>
  <si>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</si>
  <si>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</si>
  <si>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</si>
  <si>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</si>
  <si>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</si>
  <si>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</si>
  <si>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</si>
  <si>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</si>
  <si>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</si>
  <si>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</si>
  <si>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</si>
  <si>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</si>
  <si>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</si>
  <si>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</si>
  <si>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</si>
  <si>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</si>
  <si>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</si>
  <si>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</si>
  <si>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</si>
  <si>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</si>
  <si>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</si>
  <si>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</si>
  <si>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</si>
  <si>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</si>
  <si>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</si>
  <si>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</si>
  <si>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</si>
  <si>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</si>
  <si>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</si>
  <si>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</si>
  <si>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</si>
  <si>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</si>
  <si>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</si>
  <si>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</si>
  <si>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</si>
  <si>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</si>
  <si>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</si>
  <si>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</si>
  <si>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</si>
  <si>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</si>
  <si>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</si>
  <si>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</si>
  <si>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</si>
  <si>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</si>
  <si>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</si>
  <si>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</si>
  <si>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</si>
  <si>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</si>
  <si>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</si>
  <si>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</si>
  <si>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</si>
  <si>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</si>
  <si>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</si>
  <si>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</si>
  <si>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</si>
  <si>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</si>
  <si>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</si>
  <si>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</si>
  <si>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</si>
  <si>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</si>
  <si>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</si>
  <si>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</si>
  <si>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</si>
  <si>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</si>
  <si>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</si>
  <si>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</si>
  <si>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</si>
  <si>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</si>
  <si>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</si>
  <si>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</si>
  <si>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</si>
  <si>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</si>
  <si>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</si>
  <si>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</si>
  <si>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</si>
  <si>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</si>
  <si>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</si>
  <si>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</si>
  <si>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</si>
  <si>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</si>
  <si>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</si>
  <si>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</si>
  <si>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</si>
  <si>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</si>
  <si>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</si>
  <si>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</si>
  <si>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</si>
  <si>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</si>
  <si>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</si>
  <si>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</si>
  <si>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</si>
  <si>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</si>
  <si>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</si>
  <si>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</si>
  <si>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</si>
  <si>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</si>
  <si>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</si>
  <si>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</si>
  <si>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</si>
  <si>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</si>
  <si>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</si>
  <si>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</si>
  <si>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</si>
  <si>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</si>
  <si>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</si>
  <si>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</si>
  <si>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</si>
  <si>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</si>
  <si>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</si>
  <si>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</si>
  <si>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</si>
  <si>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</si>
  <si>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</si>
  <si>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</si>
  <si>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</si>
  <si>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</si>
  <si>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</si>
  <si>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</si>
  <si>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</si>
  <si>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</si>
  <si>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</si>
  <si>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</si>
  <si>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</si>
  <si>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</si>
  <si>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</si>
  <si>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</si>
  <si>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</si>
  <si>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</si>
  <si>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</si>
  <si>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</si>
  <si>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</si>
  <si>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</si>
  <si>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</si>
  <si>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</si>
  <si>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</si>
  <si>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</si>
  <si>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</si>
  <si>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</si>
  <si>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</si>
  <si>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</si>
  <si>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</si>
  <si>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</si>
  <si>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</si>
  <si>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</si>
  <si>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</si>
  <si>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</si>
  <si>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</si>
  <si>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</si>
  <si>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</si>
  <si>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</si>
  <si>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</si>
  <si>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</si>
  <si>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</si>
  <si>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</si>
  <si>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</si>
  <si>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</si>
  <si>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</si>
  <si>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</si>
  <si>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</si>
  <si>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</si>
  <si>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</si>
  <si>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</si>
  <si>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</si>
  <si>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</si>
  <si>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</si>
  <si>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</si>
  <si>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</si>
  <si>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</si>
  <si>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</si>
  <si>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</si>
  <si>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</si>
  <si>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</si>
  <si>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</si>
  <si>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</si>
  <si>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</si>
  <si>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</si>
  <si>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</si>
  <si>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</si>
  <si>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</si>
  <si>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</si>
  <si>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</si>
  <si>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</si>
  <si>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</si>
  <si>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</si>
  <si>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</si>
  <si>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</si>
  <si>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</si>
  <si>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</si>
  <si>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</si>
  <si>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</si>
  <si>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</si>
  <si>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</si>
  <si>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</si>
  <si>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</si>
  <si>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</si>
  <si>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</si>
  <si>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</si>
  <si>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</si>
  <si>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</si>
  <si>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</si>
  <si>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</si>
  <si>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</si>
  <si>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</si>
  <si>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</si>
  <si>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</si>
  <si>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</si>
  <si>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</si>
  <si>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</si>
  <si>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</si>
  <si>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</si>
  <si>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</si>
  <si>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</si>
  <si>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</si>
  <si>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</si>
  <si>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</si>
  <si>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</si>
  <si>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</si>
  <si>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</si>
  <si>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</si>
  <si>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</si>
  <si>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</si>
  <si>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</si>
  <si>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</si>
  <si>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</si>
  <si>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</si>
  <si>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</si>
  <si>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</si>
  <si>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</si>
  <si>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</si>
  <si>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</si>
  <si>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</si>
  <si>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</si>
  <si>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</si>
  <si>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</si>
  <si>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</si>
  <si>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</si>
  <si>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</si>
  <si>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</si>
  <si>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</si>
  <si>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</si>
  <si>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</si>
  <si>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</si>
  <si>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</si>
  <si>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</si>
  <si>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</si>
  <si>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</si>
  <si>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</si>
  <si>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</si>
  <si>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</si>
  <si>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</si>
  <si>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</si>
  <si>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</si>
  <si>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</si>
  <si>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</si>
  <si>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</si>
  <si>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</si>
  <si>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</si>
  <si>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</si>
  <si>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</si>
  <si>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</si>
  <si>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</si>
  <si>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</si>
  <si>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</si>
  <si>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</si>
  <si>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</si>
  <si>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</si>
  <si>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</si>
  <si>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</si>
  <si>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</si>
  <si>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</si>
  <si>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</si>
  <si>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</si>
  <si>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</si>
  <si>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</si>
  <si>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</si>
  <si>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</si>
  <si>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</si>
  <si>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</si>
  <si>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</si>
  <si>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</si>
  <si>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</si>
  <si>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</si>
  <si>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</si>
  <si>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</si>
  <si>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</si>
  <si>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</si>
  <si>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</si>
  <si>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</si>
  <si>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</si>
  <si>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</si>
  <si>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</si>
  <si>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</si>
  <si>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</si>
  <si>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</si>
  <si>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</si>
  <si>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</si>
  <si>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</si>
  <si>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</si>
  <si>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</si>
  <si>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</si>
  <si>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</si>
  <si>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</si>
  <si>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</si>
  <si>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</si>
  <si>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</si>
  <si>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</si>
  <si>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</si>
  <si>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</si>
  <si>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</si>
  <si>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</si>
  <si>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</si>
  <si>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</si>
  <si>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</si>
  <si>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</si>
  <si>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</si>
  <si>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</si>
  <si>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</si>
  <si>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</si>
  <si>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</si>
  <si>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</si>
  <si>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</si>
  <si>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</si>
  <si>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</si>
  <si>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</si>
  <si>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</si>
  <si>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</si>
  <si>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</si>
  <si>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</si>
  <si>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</si>
  <si>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</si>
  <si>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</si>
  <si>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</si>
  <si>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</si>
  <si>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</si>
  <si>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</si>
  <si>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</si>
  <si>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</si>
  <si>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</si>
  <si>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</si>
  <si>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</si>
  <si>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</si>
  <si>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</si>
  <si>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</si>
  <si>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</si>
  <si>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</si>
  <si>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</si>
  <si>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</si>
  <si>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</si>
  <si>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</si>
  <si>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</si>
  <si>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</si>
  <si>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</si>
  <si>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</si>
  <si>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</si>
  <si>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</si>
  <si>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</si>
  <si>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</si>
  <si>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</si>
  <si>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</si>
  <si>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</si>
  <si>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</si>
  <si>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</si>
  <si>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</si>
  <si>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</si>
  <si>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</si>
  <si>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</si>
  <si>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</si>
  <si>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</si>
  <si>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</si>
  <si>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</si>
  <si>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</si>
  <si>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</si>
  <si>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</si>
  <si>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</si>
  <si>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</si>
  <si>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</si>
  <si>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</si>
  <si>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</si>
  <si>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</si>
  <si>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</si>
  <si>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</si>
  <si>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</si>
  <si>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</si>
  <si>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</si>
  <si>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</si>
  <si>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</si>
  <si>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</si>
  <si>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</si>
  <si>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</si>
  <si>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</si>
  <si>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</si>
  <si>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</si>
  <si>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</si>
  <si>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</si>
  <si>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</si>
  <si>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</si>
  <si>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</si>
  <si>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</si>
  <si>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</si>
  <si>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</si>
  <si>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</si>
  <si>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</si>
  <si>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</si>
  <si>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</si>
  <si>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</si>
  <si>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</si>
  <si>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</si>
  <si>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</si>
  <si>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</si>
  <si>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</si>
  <si>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</si>
  <si>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</si>
  <si>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</si>
  <si>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</si>
  <si>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</si>
  <si>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</si>
  <si>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</si>
  <si>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</si>
  <si>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</si>
  <si>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</si>
  <si>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</si>
  <si>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</si>
  <si>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</si>
  <si>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</si>
  <si>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</si>
  <si>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</si>
  <si>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</si>
  <si>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</si>
  <si>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</si>
  <si>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</si>
  <si>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</si>
  <si>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</si>
  <si>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</si>
  <si>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</si>
  <si>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</si>
  <si>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</si>
  <si>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</si>
  <si>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</si>
  <si>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</si>
  <si>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</si>
  <si>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</si>
  <si>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</si>
  <si>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</si>
  <si>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</si>
  <si>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</si>
  <si>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</si>
  <si>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</si>
  <si>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</si>
  <si>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</si>
  <si>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</si>
  <si>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</si>
  <si>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</si>
  <si>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</si>
  <si>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</si>
  <si>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</si>
  <si>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</si>
  <si>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</si>
  <si>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</si>
  <si>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</si>
  <si>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</si>
  <si>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</si>
  <si>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</si>
  <si>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</si>
  <si>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</si>
  <si>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</si>
  <si>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</si>
  <si>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</si>
  <si>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</si>
  <si>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</si>
  <si>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</si>
  <si>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</si>
  <si>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</si>
  <si>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</si>
  <si>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</si>
  <si>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</si>
  <si>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</si>
  <si>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</si>
  <si>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</si>
  <si>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</si>
  <si>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</si>
  <si>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</si>
  <si>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</si>
  <si>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</si>
  <si>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</si>
  <si>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</si>
  <si>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</si>
  <si>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</si>
  <si>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</si>
  <si>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</si>
  <si>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</si>
  <si>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</si>
  <si>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</si>
  <si>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</si>
  <si>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</si>
  <si>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</si>
  <si>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</si>
  <si>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</si>
  <si>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</si>
  <si>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</si>
  <si>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</si>
  <si>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</si>
  <si>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</si>
  <si>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</si>
  <si>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</si>
  <si>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</si>
  <si>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</si>
  <si>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</si>
  <si>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</si>
  <si>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</si>
  <si>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</si>
  <si>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</si>
  <si>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</si>
  <si>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</si>
  <si>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</si>
  <si>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</si>
  <si>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</si>
  <si>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</si>
  <si>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</si>
  <si>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</si>
  <si>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</si>
  <si>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</si>
  <si>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</si>
  <si>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</si>
  <si>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</si>
  <si>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</si>
  <si>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</si>
  <si>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</si>
  <si>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</si>
  <si>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</si>
  <si>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</si>
  <si>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</si>
  <si>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</si>
  <si>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</si>
  <si>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</si>
  <si>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</si>
  <si>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</si>
  <si>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</si>
  <si>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</si>
  <si>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</si>
  <si>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</si>
  <si>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</si>
  <si>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</si>
  <si>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</si>
  <si>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</si>
  <si>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</si>
  <si>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</si>
  <si>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</si>
  <si>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</si>
  <si>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</si>
  <si>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</si>
  <si>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</si>
  <si>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</si>
  <si>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</si>
  <si>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</si>
  <si>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</si>
  <si>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</si>
  <si>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</si>
  <si>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</si>
  <si>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</si>
  <si>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</si>
  <si>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</si>
  <si>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</si>
  <si>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</si>
  <si>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</si>
  <si>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</si>
  <si>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</si>
  <si>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</si>
  <si>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</si>
  <si>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</si>
  <si>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</si>
  <si>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</si>
  <si>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</si>
  <si>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</si>
  <si>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</si>
  <si>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</si>
  <si>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</si>
  <si>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</si>
  <si>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</si>
  <si>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</si>
  <si>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</si>
  <si>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</si>
  <si>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</si>
  <si>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</si>
  <si>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</si>
  <si>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</si>
  <si>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</si>
  <si>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</si>
  <si>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</si>
  <si>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</si>
  <si>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</si>
  <si>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</si>
  <si>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</si>
  <si>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</si>
  <si>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</si>
  <si>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</si>
  <si>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</si>
  <si>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</si>
  <si>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</si>
  <si>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</si>
  <si>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</si>
  <si>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</si>
  <si>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</si>
  <si>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</si>
  <si>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</si>
  <si>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</si>
  <si>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</si>
  <si>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</si>
  <si>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</si>
  <si>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</si>
  <si>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</si>
  <si>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</si>
  <si>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</si>
  <si>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</si>
  <si>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</si>
  <si>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</si>
  <si>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</si>
  <si>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</si>
  <si>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</si>
  <si>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</si>
  <si>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</si>
  <si>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</si>
  <si>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</si>
  <si>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</si>
  <si>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</si>
  <si>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</si>
  <si>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</si>
  <si>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</si>
  <si>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</si>
  <si>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</si>
  <si>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</si>
  <si>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</si>
  <si>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</si>
  <si>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</si>
  <si>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</si>
  <si>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</si>
  <si>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</si>
  <si>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</si>
  <si>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</si>
  <si>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</si>
  <si>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</si>
  <si>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</si>
  <si>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</si>
  <si>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</si>
  <si>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</si>
  <si>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</si>
  <si>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</si>
  <si>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</si>
  <si>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</si>
  <si>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</si>
  <si>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</si>
  <si>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</si>
  <si>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</si>
  <si>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</si>
  <si>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</si>
  <si>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</si>
  <si>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</si>
  <si>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</si>
  <si>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</si>
  <si>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</si>
  <si>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</si>
  <si>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</si>
  <si>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</si>
  <si>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</si>
  <si>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</si>
  <si>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</si>
  <si>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</si>
  <si>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</si>
  <si>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</si>
  <si>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</si>
  <si>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</si>
  <si>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</si>
  <si>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</si>
  <si>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</si>
  <si>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</si>
  <si>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</si>
  <si>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</si>
  <si>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</si>
  <si>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</si>
  <si>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</si>
  <si>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</si>
  <si>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</si>
  <si>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</si>
  <si>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</si>
  <si>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</si>
  <si>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</si>
  <si>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</si>
  <si>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</si>
  <si>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</si>
  <si>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</si>
  <si>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</si>
  <si>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</si>
  <si>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</si>
  <si>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</si>
  <si>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</si>
  <si>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</si>
  <si>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</si>
  <si>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</si>
  <si>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</si>
  <si>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</si>
  <si>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</si>
  <si>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</si>
  <si>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</si>
  <si>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</si>
  <si>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</si>
  <si>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</si>
  <si>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</si>
  <si>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</si>
  <si>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</si>
  <si>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</si>
  <si>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</si>
  <si>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</si>
  <si>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</si>
  <si>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</si>
  <si>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</si>
  <si>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</si>
  <si>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</si>
  <si>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</si>
  <si>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</si>
  <si>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</si>
  <si>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</si>
  <si>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</si>
  <si>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</si>
  <si>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</si>
  <si>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</si>
  <si>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</si>
  <si>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</si>
  <si>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</si>
  <si>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</si>
  <si>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</si>
  <si>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</si>
  <si>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</si>
  <si>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</si>
  <si>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</si>
  <si>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</si>
  <si>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</si>
  <si>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</si>
  <si>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</si>
  <si>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</si>
  <si>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</si>
  <si>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</si>
  <si>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</si>
  <si>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</si>
  <si>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</si>
  <si>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</si>
  <si>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</si>
  <si>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</si>
  <si>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</si>
  <si>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</si>
  <si>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</si>
  <si>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</si>
  <si>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</si>
  <si>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</si>
  <si>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</si>
  <si>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</si>
  <si>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</si>
  <si>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</si>
  <si>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</si>
  <si>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</si>
  <si>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</si>
  <si>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</si>
  <si>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</si>
  <si>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</si>
  <si>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</si>
  <si>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</si>
  <si>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</si>
  <si>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</si>
  <si>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</si>
  <si>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</si>
  <si>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</si>
  <si>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</si>
  <si>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</si>
  <si>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</si>
  <si>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</si>
  <si>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</si>
  <si>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</si>
  <si>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</si>
  <si>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</si>
  <si>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</si>
  <si>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</si>
  <si>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</si>
  <si>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</si>
  <si>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</si>
  <si>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</si>
  <si>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</si>
  <si>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</si>
  <si>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</si>
  <si>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</si>
  <si>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</si>
  <si>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</si>
  <si>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</si>
  <si>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</si>
  <si>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</si>
  <si>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</si>
  <si>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</si>
  <si>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</si>
  <si>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</si>
  <si>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</si>
  <si>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</si>
  <si>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</si>
  <si>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</si>
  <si>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</si>
  <si>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</si>
  <si>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</si>
  <si>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</si>
  <si>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</si>
  <si>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</si>
  <si>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</si>
  <si>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</si>
  <si>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</si>
  <si>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</si>
  <si>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</si>
  <si>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</si>
  <si>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</si>
  <si>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</si>
  <si>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</si>
  <si>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</si>
  <si>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</si>
  <si>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</si>
  <si>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</si>
  <si>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</si>
  <si>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</si>
  <si>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</si>
  <si>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</si>
  <si>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</si>
  <si>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</si>
  <si>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</si>
  <si>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</si>
  <si>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</si>
  <si>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</si>
  <si>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</si>
  <si>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</si>
  <si>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</si>
  <si>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</si>
  <si>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</si>
  <si>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</si>
  <si>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</si>
  <si>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</si>
  <si>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</si>
  <si>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</si>
  <si>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</si>
  <si>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</si>
  <si>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</si>
  <si>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</si>
  <si>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</si>
  <si>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</si>
  <si>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</si>
  <si>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</si>
  <si>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</si>
  <si>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</si>
  <si>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</si>
  <si>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</si>
  <si>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</si>
  <si>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</si>
  <si>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</si>
  <si>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</si>
  <si>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</si>
  <si>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</si>
  <si>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</si>
  <si>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</si>
  <si>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</si>
  <si>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</si>
  <si>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</si>
  <si>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</si>
  <si>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</si>
  <si>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</si>
  <si>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</si>
  <si>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</si>
  <si>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</si>
  <si>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</si>
  <si>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</si>
  <si>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</si>
  <si>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</si>
  <si>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</si>
  <si>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</si>
  <si>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</si>
  <si>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</si>
  <si>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</si>
  <si>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</si>
  <si>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</si>
  <si>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</si>
  <si>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</si>
  <si>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</si>
  <si>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</si>
  <si>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</si>
  <si>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</si>
  <si>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</si>
  <si>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</si>
  <si>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</si>
  <si>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</si>
  <si>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</si>
  <si>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</si>
  <si>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</si>
  <si>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</si>
  <si>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</si>
  <si>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</si>
  <si>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</si>
  <si>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</si>
  <si>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</si>
  <si>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</si>
  <si>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</si>
  <si>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</si>
  <si>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</si>
  <si>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</si>
  <si>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</si>
  <si>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</si>
  <si>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</si>
  <si>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</si>
  <si>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</si>
  <si>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</si>
  <si>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</si>
  <si>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</si>
  <si>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</si>
  <si>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</si>
  <si>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</si>
  <si>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</si>
  <si>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</si>
  <si>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</si>
  <si>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</si>
  <si>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</si>
  <si>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</si>
  <si>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</si>
  <si>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</si>
  <si>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</si>
  <si>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</si>
  <si>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</si>
  <si>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</si>
  <si>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</si>
  <si>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</si>
  <si>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</si>
  <si>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</si>
  <si>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</si>
  <si>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</si>
  <si>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</si>
  <si>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</si>
  <si>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</si>
  <si>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</si>
  <si>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</si>
  <si>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</si>
  <si>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</si>
  <si>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</si>
  <si>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</si>
  <si>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</si>
  <si>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</si>
  <si>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</si>
  <si>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</si>
  <si>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</si>
  <si>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</si>
  <si>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</si>
  <si>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</si>
  <si>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</si>
  <si>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</si>
  <si>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</si>
  <si>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</si>
  <si>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</si>
  <si>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</si>
  <si>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</si>
  <si>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</si>
  <si>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</si>
  <si>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</si>
  <si>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</si>
  <si>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</si>
  <si>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</si>
  <si>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</si>
  <si>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</si>
  <si>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</si>
  <si>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</si>
  <si>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</si>
  <si>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</si>
  <si>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</si>
  <si>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</si>
  <si>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</si>
  <si>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</si>
  <si>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</si>
  <si>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</si>
  <si>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</si>
  <si>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</si>
  <si>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</si>
  <si>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</si>
  <si>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</si>
  <si>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</si>
  <si>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</si>
  <si>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</si>
  <si>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</si>
  <si>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</si>
  <si>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</si>
  <si>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</si>
  <si>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</si>
  <si>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</si>
  <si>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</si>
  <si>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</si>
  <si>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</si>
  <si>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</si>
  <si>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</si>
  <si>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</si>
  <si>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</si>
  <si>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</si>
  <si>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</si>
  <si>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</si>
  <si>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</si>
  <si>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</si>
  <si>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</si>
  <si>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</si>
  <si>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</si>
  <si>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</si>
  <si>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</si>
  <si>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</si>
  <si>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</si>
  <si>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</si>
  <si>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</si>
  <si>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</si>
  <si>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</si>
  <si>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</si>
  <si>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</si>
  <si>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</si>
  <si>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</si>
  <si>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</si>
  <si>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</si>
  <si>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</si>
  <si>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</si>
  <si>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</si>
  <si>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</si>
  <si>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</si>
  <si>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</si>
  <si>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</si>
  <si>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</si>
  <si>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</si>
  <si>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</si>
  <si>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</si>
  <si>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</si>
  <si>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</si>
  <si>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</si>
  <si>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</si>
  <si>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</si>
  <si>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</si>
  <si>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</si>
  <si>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</si>
  <si>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</si>
  <si>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</si>
  <si>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</si>
  <si>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</si>
  <si>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</si>
  <si>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</si>
  <si>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</si>
  <si>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</si>
  <si>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</si>
  <si>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</si>
  <si>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</si>
  <si>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</si>
  <si>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</si>
  <si>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</si>
  <si>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</si>
  <si>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</si>
  <si>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</si>
  <si>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</si>
  <si>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</si>
  <si>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</si>
  <si>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</si>
  <si>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</si>
  <si>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</si>
  <si>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</si>
  <si>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</si>
  <si>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</si>
  <si>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</si>
  <si>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</si>
  <si>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</si>
  <si>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</si>
  <si>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</si>
  <si>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</si>
  <si>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</si>
  <si>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</si>
  <si>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</si>
  <si>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</si>
  <si>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</si>
  <si>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</si>
  <si>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</si>
  <si>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</si>
  <si>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</si>
  <si>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</si>
  <si>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</si>
  <si>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</si>
  <si>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</si>
  <si>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</si>
  <si>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</si>
  <si>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</si>
  <si>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</si>
  <si>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</si>
  <si>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</si>
  <si>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</si>
  <si>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</si>
  <si>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</si>
  <si>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</si>
  <si>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</si>
  <si>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</si>
  <si>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</si>
  <si>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</si>
  <si>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</si>
  <si>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</si>
  <si>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</si>
  <si>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</si>
  <si>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</si>
  <si>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</si>
  <si>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</si>
  <si>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</si>
  <si>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</si>
  <si>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</si>
  <si>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</si>
  <si>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</si>
  <si>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</si>
  <si>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</si>
  <si>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</si>
  <si>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</si>
  <si>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</si>
  <si>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</si>
  <si>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</si>
  <si>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</si>
  <si>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</si>
  <si>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</si>
  <si>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</si>
  <si>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</si>
  <si>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</si>
  <si>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</si>
  <si>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</si>
  <si>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</si>
  <si>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</si>
  <si>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</si>
  <si>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</si>
  <si>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</si>
  <si>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</si>
  <si>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</si>
  <si>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</si>
  <si>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</si>
  <si>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</si>
  <si>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</si>
  <si>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</si>
  <si>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</si>
  <si>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</si>
  <si>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</si>
  <si>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</si>
  <si>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</si>
  <si>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</si>
  <si>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</si>
  <si>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</si>
  <si>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</si>
  <si>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</si>
  <si>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</si>
  <si>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</si>
  <si>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</si>
  <si>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</si>
  <si>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</si>
  <si>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</si>
  <si>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</si>
  <si>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</si>
  <si>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</si>
  <si>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</si>
  <si>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</si>
  <si>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</si>
  <si>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</si>
  <si>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</si>
  <si>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</si>
  <si>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</si>
  <si>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</si>
  <si>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</si>
  <si>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</si>
  <si>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</si>
  <si>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</si>
  <si>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</si>
  <si>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</si>
  <si>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</si>
  <si>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</si>
  <si>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</si>
  <si>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</si>
  <si>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</si>
  <si>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</si>
  <si>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</si>
  <si>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</si>
  <si>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</si>
  <si>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</si>
  <si>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</si>
  <si>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</si>
  <si>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</si>
  <si>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</si>
  <si>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</si>
  <si>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</si>
  <si>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</si>
  <si>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</si>
  <si>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</si>
  <si>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</si>
  <si>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</si>
  <si>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</si>
  <si>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</si>
  <si>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</si>
  <si>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</si>
  <si>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</si>
  <si>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</si>
  <si>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</si>
  <si>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</si>
  <si>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</si>
  <si>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</si>
  <si>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</si>
  <si>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</si>
  <si>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</si>
  <si>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</si>
  <si>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</si>
  <si>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</si>
  <si>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</si>
  <si>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</si>
  <si>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</si>
  <si>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</si>
  <si>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</si>
  <si>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</si>
  <si>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</si>
  <si>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</si>
  <si>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</si>
  <si>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</si>
  <si>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</si>
  <si>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</si>
  <si>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</si>
  <si>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</si>
  <si>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</si>
  <si>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</si>
  <si>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</si>
  <si>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</si>
  <si>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</si>
  <si>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</si>
  <si>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</si>
  <si>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</si>
  <si>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</si>
  <si>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</si>
  <si>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</si>
  <si>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</si>
  <si>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</si>
  <si>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</si>
  <si>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</si>
  <si>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</si>
  <si>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</si>
  <si>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</si>
  <si>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</si>
  <si>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</si>
  <si>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</si>
  <si>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</si>
  <si>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</si>
  <si>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</si>
  <si>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</si>
  <si>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</si>
  <si>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</si>
  <si>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</si>
  <si>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</si>
  <si>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</si>
  <si>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</si>
  <si>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</si>
  <si>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</si>
  <si>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</si>
  <si>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</si>
  <si>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</si>
  <si>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</si>
  <si>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</si>
  <si>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</si>
  <si>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</si>
  <si>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</si>
  <si>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</si>
  <si>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</si>
  <si>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</si>
  <si>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</si>
  <si>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</si>
  <si>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</si>
  <si>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</si>
  <si>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</si>
  <si>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</si>
  <si>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</si>
  <si>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</si>
  <si>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</si>
  <si>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</si>
  <si>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</si>
  <si>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</si>
  <si>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</si>
  <si>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</si>
  <si>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</si>
  <si>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</si>
  <si>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</si>
  <si>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</si>
  <si>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</si>
  <si>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</si>
  <si>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</si>
  <si>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</si>
  <si>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</si>
  <si>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</si>
  <si>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</si>
  <si>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</si>
  <si>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</si>
  <si>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</si>
  <si>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</si>
  <si>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</si>
  <si>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</si>
  <si>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</si>
  <si>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</si>
  <si>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</si>
  <si>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</si>
  <si>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</si>
  <si>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</si>
  <si>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</si>
  <si>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</si>
  <si>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</si>
  <si>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</si>
  <si>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</si>
  <si>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</si>
  <si>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</si>
  <si>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</si>
  <si>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</si>
  <si>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</si>
  <si>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</si>
  <si>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</si>
  <si>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</si>
  <si>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</si>
  <si>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</si>
  <si>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</si>
  <si>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</si>
  <si>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</si>
  <si>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</si>
  <si>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</si>
  <si>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</si>
  <si>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</si>
  <si>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</si>
  <si>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</si>
  <si>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</si>
  <si>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</si>
  <si>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</si>
  <si>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</si>
  <si>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</si>
  <si>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</si>
  <si>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</si>
  <si>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</si>
  <si>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</si>
  <si>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</si>
  <si>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</si>
  <si>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</si>
  <si>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</si>
  <si>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</si>
  <si>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</si>
  <si>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</si>
  <si>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</si>
  <si>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</si>
  <si>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</si>
  <si>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</si>
  <si>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</si>
  <si>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</si>
  <si>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</si>
  <si>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</si>
  <si>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</si>
  <si>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</si>
  <si>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</si>
  <si>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</si>
  <si>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</si>
  <si>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</si>
  <si>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</si>
  <si>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</si>
  <si>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</si>
  <si>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</si>
  <si>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</si>
  <si>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</si>
  <si>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</si>
  <si>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</si>
  <si>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</si>
  <si>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</si>
  <si>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</si>
  <si>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</si>
  <si>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</si>
  <si>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</si>
  <si>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</si>
  <si>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</si>
  <si>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</si>
  <si>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</si>
  <si>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</si>
  <si>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</si>
  <si>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</si>
  <si>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</si>
  <si>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</si>
  <si>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</si>
  <si>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</si>
  <si>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</si>
  <si>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</si>
  <si>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</si>
  <si>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</si>
  <si>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</si>
  <si>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</si>
  <si>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</si>
  <si>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</si>
  <si>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</si>
  <si>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</si>
  <si>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</si>
  <si>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</si>
  <si>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</si>
  <si>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</si>
  <si>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</si>
  <si>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</si>
  <si>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</si>
  <si>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</si>
  <si>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</si>
  <si>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</si>
  <si>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</si>
  <si>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</si>
  <si>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</si>
  <si>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</si>
  <si>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</si>
  <si>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</si>
  <si>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</si>
  <si>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</si>
  <si>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</si>
  <si>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</si>
  <si>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</si>
  <si>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</si>
  <si>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</si>
  <si>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</si>
  <si>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</si>
  <si>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</si>
  <si>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</si>
  <si>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</si>
  <si>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</si>
  <si>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</si>
  <si>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</si>
  <si>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</si>
  <si>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</si>
  <si>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</si>
  <si>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</si>
  <si>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</si>
  <si>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</si>
  <si>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</si>
  <si>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</si>
  <si>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</si>
  <si>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</si>
  <si>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</si>
  <si>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</si>
  <si>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</si>
  <si>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</si>
  <si>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</si>
  <si>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</si>
  <si>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</si>
  <si>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</si>
  <si>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</si>
  <si>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</si>
  <si>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</si>
  <si>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</si>
  <si>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</si>
  <si>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</si>
  <si>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</si>
  <si>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</si>
  <si>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</si>
  <si>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</si>
  <si>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</si>
  <si>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</si>
  <si>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</si>
  <si>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</si>
  <si>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</si>
  <si>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</si>
  <si>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</si>
  <si>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</si>
  <si>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</si>
  <si>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</si>
  <si>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</si>
  <si>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</si>
  <si>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</si>
  <si>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</si>
  <si>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</si>
  <si>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</si>
  <si>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</si>
  <si>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</si>
  <si>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</si>
  <si>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</si>
  <si>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</si>
  <si>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</si>
  <si>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</si>
  <si>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</si>
  <si>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</si>
  <si>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</si>
  <si>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</si>
  <si>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</si>
  <si>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</si>
  <si>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</si>
  <si>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</si>
  <si>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</si>
  <si>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</si>
  <si>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</si>
  <si>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</si>
  <si>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</si>
  <si>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</si>
  <si>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</si>
  <si>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</si>
  <si>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</si>
  <si>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</si>
  <si>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</si>
  <si>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</si>
  <si>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</si>
  <si>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</si>
  <si>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</si>
  <si>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</si>
  <si>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</si>
  <si>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</si>
  <si>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</si>
  <si>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</si>
  <si>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</si>
  <si>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</si>
  <si>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</si>
  <si>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</si>
  <si>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</si>
  <si>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</si>
  <si>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</si>
  <si>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</si>
  <si>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</si>
  <si>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</si>
  <si>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</si>
  <si>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</si>
  <si>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</si>
  <si>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</si>
  <si>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</si>
  <si>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</si>
  <si>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</si>
  <si>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</si>
  <si>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</si>
  <si>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</si>
  <si>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</si>
  <si>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</si>
  <si>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</si>
  <si>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</si>
  <si>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</si>
  <si>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</si>
  <si>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</si>
  <si>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</si>
  <si>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</si>
  <si>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</si>
  <si>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</si>
  <si>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</si>
  <si>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</si>
  <si>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</si>
  <si>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</si>
  <si>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</si>
  <si>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</si>
  <si>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</si>
  <si>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</si>
  <si>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</si>
  <si>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</si>
  <si>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</si>
  <si>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</si>
  <si>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</si>
  <si>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</si>
  <si>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</si>
  <si>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</si>
  <si>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</si>
  <si>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</si>
  <si>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</si>
  <si>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</si>
  <si>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</si>
  <si>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</si>
  <si>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</si>
  <si>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</si>
  <si>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</si>
  <si>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</si>
  <si>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</si>
  <si>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</si>
  <si>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</si>
  <si>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</si>
  <si>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</si>
  <si>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</si>
  <si>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</si>
  <si>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</si>
  <si>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</si>
  <si>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</si>
  <si>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</si>
  <si>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</si>
  <si>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</si>
  <si>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</si>
  <si>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</si>
  <si>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</si>
  <si>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</si>
  <si>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</si>
  <si>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</si>
  <si>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</si>
  <si>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</si>
  <si>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</si>
  <si>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</si>
  <si>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</si>
  <si>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</si>
  <si>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</si>
  <si>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</si>
  <si>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</si>
  <si>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</si>
  <si>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</si>
  <si>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</si>
  <si>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</si>
  <si>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</si>
  <si>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</si>
  <si>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</si>
  <si>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</si>
  <si>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</si>
  <si>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</si>
  <si>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</si>
  <si>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</si>
  <si>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</si>
  <si>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</si>
  <si>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</si>
  <si>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</si>
  <si>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</si>
  <si>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</si>
  <si>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</si>
  <si>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</si>
  <si>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</si>
  <si>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</si>
  <si>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</si>
  <si>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</si>
  <si>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</si>
  <si>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</si>
  <si>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</si>
  <si>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</si>
  <si>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</si>
  <si>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</si>
  <si>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</si>
  <si>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</si>
  <si>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</si>
  <si>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</si>
  <si>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</si>
  <si>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</si>
  <si>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</si>
  <si>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</si>
  <si>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</si>
  <si>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</si>
  <si>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</si>
  <si>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</si>
  <si>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</si>
  <si>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</si>
  <si>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</si>
  <si>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</si>
  <si>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</si>
  <si>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</si>
  <si>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</si>
  <si>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</si>
  <si>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</si>
  <si>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</si>
  <si>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</si>
  <si>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</si>
  <si>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</si>
  <si>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</si>
  <si>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</si>
  <si>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</si>
  <si>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</si>
  <si>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</si>
  <si>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</si>
  <si>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</si>
  <si>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</si>
  <si>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</si>
  <si>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</si>
  <si>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</si>
  <si>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</si>
  <si>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</si>
  <si>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</si>
  <si>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</si>
  <si>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</si>
  <si>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</si>
  <si>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</si>
  <si>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</si>
  <si>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</si>
  <si>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</si>
  <si>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</si>
  <si>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</si>
  <si>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</si>
  <si>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</si>
  <si>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</si>
  <si>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</si>
  <si>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</si>
  <si>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</si>
  <si>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</si>
  <si>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</si>
  <si>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</si>
  <si>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</si>
  <si>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</si>
  <si>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</si>
  <si>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</si>
  <si>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</si>
  <si>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</si>
  <si>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</si>
  <si>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</si>
  <si>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</si>
  <si>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</si>
  <si>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</si>
  <si>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</si>
  <si>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</si>
  <si>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</si>
  <si>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</si>
  <si>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</si>
  <si>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</si>
  <si>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</si>
  <si>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</si>
  <si>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</si>
  <si>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</si>
  <si>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</si>
  <si>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</si>
  <si>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</si>
  <si>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</si>
  <si>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</si>
  <si>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</si>
  <si>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</si>
  <si>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</si>
  <si>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</si>
  <si>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</si>
  <si>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</si>
  <si>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</si>
  <si>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</si>
  <si>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</si>
  <si>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</si>
  <si>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</si>
  <si>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</si>
  <si>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</si>
  <si>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</si>
  <si>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</si>
  <si>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</si>
  <si>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</si>
  <si>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</si>
  <si>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</si>
  <si>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</si>
  <si>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</si>
  <si>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</si>
  <si>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</si>
  <si>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</si>
  <si>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</si>
  <si>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</si>
  <si>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</si>
  <si>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</si>
  <si>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</si>
  <si>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</si>
  <si>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</si>
  <si>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</si>
  <si>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</si>
  <si>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</si>
  <si>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</si>
  <si>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</si>
  <si>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</si>
  <si>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</si>
  <si>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</si>
  <si>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</si>
  <si>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</si>
  <si>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</si>
  <si>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</si>
  <si>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</si>
  <si>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</si>
  <si>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</si>
  <si>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</si>
  <si>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</si>
  <si>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</si>
  <si>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</si>
  <si>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</si>
  <si>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</si>
  <si>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</si>
  <si>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</si>
  <si>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</si>
  <si>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</si>
  <si>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</si>
  <si>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</si>
  <si>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</si>
  <si>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</si>
  <si>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</si>
  <si>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</si>
  <si>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</si>
  <si>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</si>
  <si>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</si>
  <si>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</si>
  <si>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</si>
  <si>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</si>
  <si>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</si>
  <si>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</si>
  <si>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</si>
  <si>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</si>
  <si>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</si>
  <si>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</si>
  <si>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</si>
  <si>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</si>
  <si>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</si>
  <si>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</si>
  <si>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</si>
  <si>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</si>
  <si>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</si>
  <si>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</si>
  <si>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</si>
  <si>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</si>
  <si>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</si>
  <si>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</si>
  <si>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</si>
  <si>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</si>
  <si>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</si>
  <si>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</si>
  <si>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</si>
  <si>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</si>
  <si>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</si>
  <si>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</si>
  <si>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</si>
  <si>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</si>
  <si>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</si>
  <si>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</si>
  <si>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</si>
  <si>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</si>
  <si>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</si>
  <si>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</si>
  <si>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</si>
  <si>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</si>
  <si>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</si>
  <si>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</si>
  <si>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</si>
  <si>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</si>
  <si>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</si>
  <si>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</si>
  <si>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</si>
  <si>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</si>
  <si>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</si>
  <si>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</si>
  <si>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</si>
  <si>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</si>
  <si>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</si>
  <si>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</si>
  <si>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</si>
  <si>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</si>
  <si>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</si>
  <si>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</si>
  <si>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</si>
  <si>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</si>
  <si>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</si>
  <si>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</si>
  <si>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</si>
  <si>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</si>
  <si>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</si>
  <si>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</si>
  <si>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</si>
  <si>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</si>
  <si>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</si>
  <si>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</si>
  <si>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</si>
  <si>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</si>
  <si>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</si>
  <si>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</si>
  <si>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</si>
  <si>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</si>
  <si>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</si>
  <si>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</si>
  <si>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</si>
  <si>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</si>
  <si>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</si>
  <si>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</si>
  <si>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</si>
  <si>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</si>
  <si>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</si>
  <si>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</si>
  <si>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</si>
  <si>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</si>
  <si>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</si>
  <si>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</si>
  <si>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</si>
  <si>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</si>
  <si>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</si>
  <si>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</si>
  <si>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</si>
  <si>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</si>
  <si>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</si>
  <si>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</si>
  <si>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</si>
  <si>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</si>
  <si>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</si>
  <si>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</si>
  <si>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</si>
  <si>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</si>
  <si>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</si>
  <si>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</si>
  <si>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</si>
  <si>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</si>
  <si>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</si>
  <si>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</si>
  <si>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</si>
  <si>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</si>
  <si>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</si>
  <si>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</si>
  <si>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</si>
  <si>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</si>
  <si>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</si>
  <si>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</si>
  <si>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</si>
  <si>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</si>
  <si>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</si>
  <si>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</si>
  <si>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</si>
  <si>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</si>
  <si>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</si>
  <si>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</si>
  <si>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</si>
  <si>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</si>
  <si>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</si>
  <si>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</si>
  <si>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</si>
  <si>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</si>
  <si>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</si>
  <si>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</si>
  <si>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</si>
  <si>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</si>
  <si>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</si>
  <si>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</si>
  <si>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</si>
  <si>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</si>
  <si>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</si>
  <si>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</si>
  <si>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</si>
  <si>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</si>
  <si>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</si>
  <si>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</si>
  <si>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</si>
  <si>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</si>
  <si>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</si>
  <si>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</si>
  <si>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</si>
  <si>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</si>
  <si>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</si>
  <si>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</si>
  <si>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</si>
  <si>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</si>
  <si>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</si>
  <si>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</si>
  <si>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</si>
  <si>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</si>
  <si>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</si>
  <si>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</si>
  <si>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</si>
  <si>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</si>
  <si>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</si>
  <si>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</si>
  <si>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</si>
  <si>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</si>
  <si>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</si>
  <si>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</si>
  <si>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</si>
  <si>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</si>
  <si>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</si>
  <si>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</si>
  <si>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</si>
  <si>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</si>
  <si>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</si>
  <si>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</si>
  <si>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</si>
  <si>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</si>
  <si>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</si>
  <si>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</si>
  <si>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</si>
  <si>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</si>
  <si>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</si>
  <si>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</si>
  <si>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</si>
  <si>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</si>
  <si>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</si>
  <si>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</si>
  <si>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</si>
  <si>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</si>
  <si>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</si>
  <si>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</si>
  <si>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</si>
  <si>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</si>
  <si>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</si>
  <si>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</si>
  <si>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</si>
  <si>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</si>
  <si>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</si>
  <si>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</si>
  <si>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</si>
  <si>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</si>
  <si>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</si>
  <si>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</si>
  <si>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</si>
  <si>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</si>
  <si>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</si>
  <si>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</si>
  <si>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</si>
  <si>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</si>
  <si>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</si>
  <si>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</si>
  <si>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</si>
  <si>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</si>
  <si>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</si>
  <si>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</si>
  <si>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</si>
  <si>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</si>
  <si>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</si>
  <si>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</si>
  <si>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</si>
  <si>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</si>
  <si>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</si>
  <si>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</si>
  <si>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</si>
  <si>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</si>
  <si>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</si>
  <si>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</si>
  <si>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</si>
  <si>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</si>
  <si>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</si>
  <si>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</si>
  <si>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</si>
  <si>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</si>
  <si>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</si>
  <si>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</si>
  <si>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</si>
  <si>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</si>
  <si>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</si>
  <si>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</si>
  <si>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</si>
  <si>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</si>
  <si>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</si>
  <si>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</si>
  <si>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</si>
  <si>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</si>
  <si>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</si>
  <si>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</si>
  <si>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</si>
  <si>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</si>
  <si>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</si>
  <si>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</si>
  <si>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</si>
  <si>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</si>
  <si>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</si>
  <si>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</si>
  <si>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</si>
  <si>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</si>
  <si>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</si>
  <si>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</si>
  <si>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</si>
  <si>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</si>
  <si>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</si>
  <si>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</si>
  <si>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</si>
  <si>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</si>
  <si>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</si>
  <si>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</si>
  <si>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</si>
  <si>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</si>
  <si>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</si>
  <si>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</si>
  <si>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</si>
  <si>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</si>
  <si>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</si>
  <si>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</si>
  <si>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</si>
  <si>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</si>
  <si>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</si>
  <si>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</si>
  <si>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</si>
  <si>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</si>
  <si>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</si>
  <si>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</si>
  <si>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</si>
  <si>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</si>
  <si>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</si>
  <si>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</si>
  <si>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</si>
  <si>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</si>
  <si>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</si>
  <si>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</si>
  <si>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</si>
  <si>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</si>
  <si>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</si>
  <si>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</si>
  <si>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</si>
  <si>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</si>
  <si>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</si>
  <si>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</si>
  <si>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</si>
  <si>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</si>
  <si>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</si>
  <si>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</si>
  <si>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</si>
  <si>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</si>
  <si>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</si>
  <si>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</si>
  <si>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</si>
  <si>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</si>
  <si>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</si>
  <si>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</si>
  <si>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</si>
  <si>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</si>
  <si>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</si>
  <si>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</si>
  <si>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</si>
  <si>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</si>
  <si>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</si>
  <si>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</si>
  <si>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</si>
  <si>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</si>
  <si>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</si>
  <si>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</si>
  <si>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</si>
  <si>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</si>
  <si>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</si>
  <si>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</si>
  <si>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</si>
  <si>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</si>
  <si>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</si>
  <si>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</si>
  <si>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</si>
  <si>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</si>
  <si>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</si>
  <si>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</si>
  <si>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</si>
  <si>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</si>
  <si>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</si>
  <si>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</si>
  <si>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</si>
  <si>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</si>
  <si>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</si>
  <si>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</si>
  <si>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</si>
  <si>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</si>
  <si>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</si>
  <si>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</si>
  <si>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</si>
  <si>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</si>
  <si>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</si>
  <si>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</si>
  <si>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</si>
  <si>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</si>
  <si>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</si>
  <si>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</si>
  <si>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</si>
  <si>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</si>
  <si>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</si>
  <si>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</si>
  <si>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</si>
  <si>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</si>
  <si>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</si>
  <si>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</si>
  <si>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</si>
  <si>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</si>
  <si>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</si>
  <si>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</si>
  <si>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</si>
  <si>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</si>
  <si>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</si>
  <si>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</si>
  <si>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</si>
  <si>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</si>
  <si>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</si>
  <si>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</si>
  <si>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</si>
  <si>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</si>
  <si>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</si>
  <si>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</si>
  <si>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</si>
  <si>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</si>
  <si>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</si>
  <si>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</si>
  <si>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</si>
  <si>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</si>
  <si>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</si>
  <si>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</si>
  <si>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</si>
  <si>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</si>
  <si>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</si>
  <si>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</si>
  <si>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</si>
  <si>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</si>
  <si>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</si>
  <si>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</si>
  <si>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</si>
  <si>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</si>
  <si>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</si>
  <si>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</si>
  <si>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</si>
  <si>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</si>
  <si>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</si>
  <si>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</si>
  <si>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</si>
  <si>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</si>
  <si>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</si>
  <si>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</si>
  <si>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</si>
  <si>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</si>
  <si>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</si>
  <si>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</si>
  <si>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</si>
  <si>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</si>
  <si>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</si>
  <si>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</si>
  <si>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</si>
  <si>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</si>
  <si>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</si>
  <si>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</si>
  <si>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</si>
  <si>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</si>
  <si>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</si>
  <si>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</si>
  <si>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</si>
  <si>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</si>
  <si>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</si>
  <si>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</si>
  <si>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</si>
  <si>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</si>
  <si>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</si>
  <si>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</si>
  <si>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</si>
  <si>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</si>
  <si>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</si>
  <si>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</si>
  <si>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</si>
  <si>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</si>
  <si>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</si>
  <si>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</si>
  <si>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</si>
  <si>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</si>
  <si>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</si>
  <si>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</si>
  <si>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</si>
  <si>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</si>
  <si>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</si>
  <si>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</si>
  <si>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</si>
  <si>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</si>
  <si>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</si>
  <si>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</si>
  <si>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</si>
  <si>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</si>
  <si>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</si>
  <si>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</si>
  <si>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</si>
  <si>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</si>
  <si>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</si>
  <si>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</si>
  <si>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</si>
  <si>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</si>
  <si>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</si>
  <si>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</si>
  <si>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</si>
  <si>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</si>
  <si>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</si>
  <si>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</si>
  <si>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</si>
  <si>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</si>
  <si>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</si>
  <si>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</si>
  <si>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</si>
  <si>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</si>
  <si>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</si>
  <si>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</si>
  <si>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</si>
  <si>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</si>
  <si>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</si>
  <si>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</si>
  <si>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</si>
  <si>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</si>
  <si>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</si>
  <si>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</si>
  <si>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</si>
  <si>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</si>
  <si>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</si>
  <si>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</si>
  <si>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</si>
  <si>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</si>
  <si>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</si>
  <si>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</si>
  <si>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</si>
  <si>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</si>
  <si>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</si>
  <si>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</si>
  <si>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</si>
  <si>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</si>
  <si>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</si>
  <si>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</si>
  <si>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</si>
  <si>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</si>
  <si>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</si>
  <si>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</si>
  <si>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</si>
  <si>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</si>
  <si>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</si>
  <si>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</si>
  <si>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</si>
  <si>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</si>
  <si>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</si>
  <si>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</si>
  <si>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</si>
  <si>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</si>
  <si>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</si>
  <si>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</si>
  <si>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</si>
  <si>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</si>
  <si>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</si>
  <si>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</si>
  <si>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</si>
  <si>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</si>
  <si>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</si>
  <si>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</si>
  <si>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</si>
  <si>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</si>
  <si>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</si>
  <si>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</si>
  <si>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</si>
  <si>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</si>
  <si>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</si>
  <si>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</si>
  <si>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</si>
  <si>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</si>
  <si>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</si>
  <si>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</si>
  <si>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</si>
  <si>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</si>
  <si>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</si>
  <si>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</si>
  <si>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</si>
  <si>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</si>
  <si>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</si>
  <si>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</si>
  <si>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</si>
  <si>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</si>
  <si>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</si>
  <si>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</si>
  <si>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</si>
  <si>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</si>
  <si>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</si>
  <si>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</si>
  <si>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</si>
  <si>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</si>
  <si>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</si>
  <si>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</si>
  <si>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</si>
  <si>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</si>
  <si>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</si>
  <si>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</si>
  <si>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</si>
  <si>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</si>
  <si>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</si>
  <si>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</si>
  <si>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</si>
  <si>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</si>
  <si>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</si>
  <si>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</si>
  <si>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</si>
  <si>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</si>
  <si>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</si>
  <si>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</si>
  <si>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</si>
  <si>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</si>
  <si>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</si>
  <si>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</si>
  <si>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</si>
  <si>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</si>
  <si>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</si>
  <si>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</si>
  <si>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</si>
  <si>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</si>
  <si>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</si>
  <si>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</si>
  <si>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</si>
  <si>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</si>
  <si>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</si>
  <si>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</si>
  <si>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</si>
  <si>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</si>
  <si>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</si>
  <si>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</si>
  <si>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</si>
  <si>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</si>
  <si>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</si>
  <si>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</si>
  <si>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</si>
  <si>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</si>
  <si>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</si>
  <si>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</si>
  <si>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</si>
  <si>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</si>
  <si>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</si>
  <si>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</si>
  <si>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</si>
  <si>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</si>
  <si>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</si>
  <si>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</si>
  <si>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</si>
  <si>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</si>
  <si>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</si>
  <si>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</si>
  <si>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</si>
  <si>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</si>
  <si>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</si>
  <si>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</si>
  <si>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</si>
  <si>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</si>
  <si>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</si>
  <si>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</si>
  <si>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</si>
  <si>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</si>
  <si>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</si>
  <si>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</si>
  <si>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</si>
  <si>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</si>
  <si>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</si>
  <si>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</si>
  <si>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</si>
  <si>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</si>
  <si>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</si>
  <si>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</si>
  <si>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</si>
  <si>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</si>
  <si>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</si>
  <si>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</si>
  <si>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</si>
  <si>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</si>
  <si>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</si>
  <si>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</si>
  <si>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</si>
  <si>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</si>
  <si>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</si>
  <si>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</si>
  <si>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</si>
  <si>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</si>
  <si>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</si>
  <si>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</si>
  <si>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</si>
  <si>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</si>
  <si>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</si>
  <si>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</si>
  <si>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</si>
  <si>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</si>
  <si>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</si>
  <si>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</si>
  <si>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</si>
  <si>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</si>
  <si>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</si>
  <si>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</si>
  <si>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</si>
  <si>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</si>
  <si>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</si>
  <si>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</si>
  <si>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</si>
  <si>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</si>
  <si>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</si>
  <si>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</si>
  <si>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</si>
  <si>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</si>
  <si>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</si>
  <si>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</si>
  <si>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</si>
  <si>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</si>
  <si>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</si>
  <si>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</si>
  <si>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</si>
  <si>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</si>
  <si>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</si>
  <si>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</si>
  <si>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</si>
  <si>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</si>
  <si>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</si>
  <si>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</si>
  <si>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</si>
  <si>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</si>
  <si>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</si>
  <si>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</si>
  <si>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</si>
  <si>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</si>
  <si>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</si>
  <si>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</si>
  <si>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</si>
  <si>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</si>
  <si>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</si>
  <si>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</si>
  <si>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</si>
  <si>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</si>
  <si>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</si>
  <si>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</si>
  <si>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</si>
  <si>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</si>
  <si>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</si>
  <si>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</si>
  <si>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</si>
  <si>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</si>
  <si>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</si>
  <si>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</si>
  <si>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</si>
  <si>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</si>
  <si>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</si>
  <si>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</si>
  <si>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</si>
  <si>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</si>
  <si>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</si>
  <si>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</si>
  <si>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</si>
  <si>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</si>
  <si>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</si>
  <si>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</si>
  <si>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</si>
  <si>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</si>
  <si>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</si>
  <si>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</si>
  <si>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</si>
  <si>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</si>
  <si>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</si>
  <si>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</si>
  <si>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</si>
  <si>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</si>
  <si>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</si>
  <si>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</si>
  <si>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</si>
  <si>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</si>
  <si>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</si>
  <si>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</si>
  <si>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</si>
  <si>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</si>
  <si>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</si>
  <si>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</si>
  <si>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</si>
  <si>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</si>
  <si>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</si>
  <si>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</si>
  <si>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</si>
  <si>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</si>
  <si>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</si>
  <si>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</si>
  <si>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</si>
  <si>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</si>
  <si>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</si>
  <si>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</si>
  <si>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</si>
  <si>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</si>
  <si>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</si>
  <si>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</si>
  <si>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</si>
  <si>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</si>
  <si>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</si>
  <si>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</si>
  <si>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</si>
  <si>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</si>
  <si>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</si>
  <si>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</si>
  <si>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</si>
  <si>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</si>
  <si>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</si>
  <si>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</si>
  <si>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</si>
  <si>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</si>
  <si>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</si>
  <si>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</si>
  <si>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</si>
  <si>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</si>
  <si>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</si>
  <si>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</si>
  <si>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</si>
  <si>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</si>
  <si>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</si>
  <si>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</si>
  <si>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</si>
  <si>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</si>
  <si>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</si>
  <si>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</si>
  <si>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</si>
  <si>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</si>
  <si>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</si>
  <si>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</si>
  <si>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</si>
  <si>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</si>
  <si>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</si>
  <si>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</si>
  <si>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</si>
  <si>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</si>
  <si>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</si>
  <si>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</si>
  <si>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</si>
  <si>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</si>
  <si>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</si>
  <si>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</si>
  <si>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</si>
  <si>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</si>
  <si>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</si>
  <si>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</si>
  <si>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</si>
  <si>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</si>
  <si>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</si>
  <si>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</si>
  <si>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</si>
  <si>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</si>
  <si>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</si>
  <si>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</si>
  <si>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</si>
  <si>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</si>
  <si>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</si>
  <si>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</si>
  <si>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</si>
  <si>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</si>
  <si>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</si>
  <si>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</si>
  <si>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</si>
  <si>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</si>
  <si>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</si>
  <si>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</si>
  <si>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</si>
  <si>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</si>
  <si>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</si>
  <si>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</si>
  <si>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</si>
  <si>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</si>
  <si>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</si>
  <si>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</si>
  <si>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</si>
  <si>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</si>
  <si>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</si>
  <si>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</si>
  <si>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</si>
  <si>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</si>
  <si>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</si>
  <si>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</si>
  <si>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</si>
  <si>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</si>
  <si>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</si>
  <si>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</si>
  <si>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</si>
  <si>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</si>
  <si>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</si>
  <si>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</si>
  <si>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</si>
  <si>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</si>
  <si>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</si>
  <si>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</si>
  <si>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</si>
  <si>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</si>
  <si>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</si>
  <si>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</si>
  <si>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</si>
  <si>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</si>
  <si>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</si>
  <si>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</si>
  <si>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</si>
  <si>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</si>
  <si>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</si>
  <si>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</si>
  <si>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</si>
  <si>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</si>
  <si>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</si>
  <si>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</si>
  <si>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</si>
  <si>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</si>
  <si>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</si>
  <si>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</si>
  <si>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</si>
  <si>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</si>
  <si>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</si>
  <si>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</si>
  <si>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</si>
  <si>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</si>
  <si>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</si>
  <si>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</si>
  <si>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</si>
  <si>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</si>
  <si>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</si>
  <si>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</si>
  <si>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</si>
  <si>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</si>
  <si>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</si>
  <si>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</si>
  <si>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</si>
  <si>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</si>
  <si>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</si>
  <si>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</si>
  <si>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</si>
  <si>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</si>
  <si>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</si>
  <si>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</si>
  <si>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</si>
  <si>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</si>
  <si>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</si>
  <si>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</si>
  <si>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</si>
  <si>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</si>
  <si>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</si>
  <si>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</si>
  <si>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</si>
  <si>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</si>
  <si>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</si>
  <si>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</si>
  <si>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</si>
  <si>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</si>
  <si>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</si>
  <si>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</si>
  <si>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</si>
  <si>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</si>
  <si>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</si>
  <si>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</si>
  <si>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</si>
  <si>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</si>
  <si>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</si>
  <si>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</si>
  <si>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</si>
  <si>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</si>
  <si>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</si>
  <si>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</si>
  <si>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</si>
  <si>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</si>
  <si>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</si>
  <si>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</si>
  <si>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</si>
  <si>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</si>
  <si>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</si>
  <si>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</si>
  <si>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</si>
  <si>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</si>
  <si>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</si>
  <si>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</si>
  <si>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</si>
  <si>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</si>
  <si>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</si>
  <si>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</si>
  <si>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</si>
  <si>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</si>
  <si>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</si>
  <si>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</si>
  <si>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</si>
  <si>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</si>
  <si>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</si>
  <si>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</si>
  <si>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</si>
  <si>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</si>
  <si>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</si>
  <si>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</si>
  <si>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</si>
  <si>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</si>
  <si>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</si>
  <si>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</si>
  <si>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</si>
  <si>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</si>
  <si>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</si>
  <si>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</si>
  <si>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</si>
  <si>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</si>
  <si>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</si>
  <si>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</si>
  <si>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</si>
  <si>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</si>
  <si>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</si>
  <si>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</si>
  <si>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</si>
  <si>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</si>
  <si>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</si>
  <si>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</si>
  <si>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</si>
  <si>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</si>
  <si>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</si>
  <si>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</si>
  <si>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</si>
  <si>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</si>
  <si>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</si>
  <si>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</si>
  <si>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</si>
  <si>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</si>
  <si>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</si>
  <si>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</si>
  <si>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</si>
  <si>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</si>
  <si>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</si>
  <si>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</si>
  <si>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</si>
  <si>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</si>
  <si>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</si>
  <si>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</si>
  <si>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</si>
  <si>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</si>
  <si>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</si>
  <si>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</si>
  <si>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</si>
  <si>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</si>
  <si>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</si>
  <si>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</si>
  <si>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</si>
  <si>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</si>
  <si>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</si>
  <si>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</si>
  <si>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</si>
  <si>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</si>
  <si>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</si>
  <si>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</si>
  <si>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</si>
  <si>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</si>
  <si>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</si>
  <si>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</si>
  <si>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</si>
  <si>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</si>
  <si>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</si>
  <si>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</si>
  <si>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</si>
  <si>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</si>
  <si>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</si>
  <si>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</si>
  <si>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</si>
  <si>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</si>
  <si>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</si>
  <si>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</si>
  <si>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</si>
  <si>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</si>
  <si>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</si>
  <si>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</si>
  <si>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</si>
  <si>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</si>
  <si>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</si>
  <si>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</si>
  <si>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</si>
  <si>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</si>
  <si>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</si>
  <si>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</si>
  <si>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</si>
  <si>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</si>
  <si>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</si>
  <si>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</si>
  <si>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</si>
  <si>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</si>
  <si>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</si>
  <si>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</si>
  <si>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</si>
  <si>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</si>
  <si>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</si>
  <si>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</si>
  <si>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</si>
  <si>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</si>
  <si>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</si>
  <si>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</si>
  <si>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</si>
  <si>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</si>
  <si>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</si>
  <si>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</si>
  <si>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</si>
  <si>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</si>
  <si>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</si>
  <si>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</si>
  <si>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</si>
  <si>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</si>
  <si>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</si>
  <si>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</si>
  <si>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</si>
  <si>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</si>
  <si>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</si>
  <si>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</si>
  <si>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</si>
  <si>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</si>
  <si>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</si>
  <si>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</si>
  <si>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</si>
  <si>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</si>
  <si>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</si>
  <si>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</si>
  <si>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</si>
  <si>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</si>
  <si>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</si>
  <si>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</si>
  <si>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</si>
  <si>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</si>
  <si>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</si>
  <si>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</si>
  <si>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</si>
  <si>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</si>
  <si>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</si>
  <si>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</si>
  <si>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</si>
  <si>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</si>
  <si>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</si>
  <si>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</si>
  <si>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</si>
  <si>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</si>
  <si>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</si>
  <si>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</si>
  <si>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</si>
  <si>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</si>
  <si>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</si>
  <si>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</si>
  <si>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</si>
  <si>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</si>
  <si>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</si>
  <si>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</si>
  <si>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</si>
  <si>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</si>
  <si>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</si>
  <si>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</si>
  <si>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</si>
  <si>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</si>
  <si>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</si>
  <si>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</si>
  <si>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</si>
  <si>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</si>
  <si>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</si>
  <si>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</si>
  <si>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</si>
  <si>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</si>
  <si>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</si>
  <si>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</si>
  <si>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</si>
  <si>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</si>
  <si>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</si>
  <si>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</si>
  <si>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</si>
  <si>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</si>
  <si>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</si>
  <si>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</si>
  <si>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</si>
  <si>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</si>
  <si>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</si>
  <si>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</si>
  <si>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</si>
  <si>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</si>
  <si>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</si>
  <si>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</si>
  <si>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</si>
  <si>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</si>
  <si>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</si>
  <si>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</si>
  <si>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</si>
  <si>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</si>
  <si>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</si>
  <si>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</si>
  <si>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</si>
  <si>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</si>
  <si>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</si>
  <si>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</si>
  <si>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</si>
  <si>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</si>
  <si>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</si>
  <si>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</si>
  <si>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</si>
  <si>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</si>
  <si>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</si>
  <si>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</si>
  <si>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</si>
  <si>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</si>
  <si>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</si>
  <si>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</si>
  <si>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</si>
  <si>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</si>
  <si>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</si>
  <si>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</si>
  <si>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</si>
  <si>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</si>
  <si>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</si>
  <si>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</si>
  <si>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</si>
  <si>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</si>
  <si>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</si>
  <si>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</si>
  <si>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</si>
  <si>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</si>
  <si>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</si>
  <si>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</si>
  <si>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</si>
  <si>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</si>
  <si>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</si>
  <si>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</si>
  <si>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</si>
  <si>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</si>
  <si>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</si>
  <si>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</si>
  <si>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</si>
  <si>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</si>
  <si>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</si>
  <si>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</si>
  <si>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</si>
  <si>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</si>
  <si>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</si>
  <si>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</si>
  <si>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</si>
  <si>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</si>
  <si>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</si>
  <si>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</si>
  <si>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</si>
  <si>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</si>
  <si>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</si>
  <si>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</si>
  <si>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</si>
  <si>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</si>
  <si>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</si>
  <si>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</si>
  <si>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</si>
  <si>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</si>
  <si>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</si>
  <si>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</si>
  <si>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</si>
  <si>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</si>
  <si>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</si>
  <si>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</si>
  <si>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</si>
  <si>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</si>
  <si>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</si>
  <si>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</si>
  <si>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</si>
  <si>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</si>
  <si>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</si>
  <si>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</si>
  <si>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</si>
  <si>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</si>
  <si>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</si>
  <si>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</si>
  <si>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</si>
  <si>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</si>
  <si>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</si>
  <si>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</si>
  <si>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</si>
  <si>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</si>
  <si>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</si>
  <si>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</si>
  <si>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</si>
  <si>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</si>
  <si>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</si>
  <si>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</si>
  <si>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</si>
  <si>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</si>
  <si>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</si>
  <si>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</si>
  <si>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</si>
  <si>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</si>
  <si>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</si>
  <si>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</si>
  <si>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</si>
  <si>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</si>
  <si>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</si>
  <si>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</si>
  <si>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</si>
  <si>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</si>
  <si>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</si>
  <si>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</si>
  <si>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</si>
  <si>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</si>
  <si>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</si>
  <si>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</si>
  <si>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</si>
  <si>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</si>
  <si>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</si>
  <si>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</si>
  <si>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</si>
  <si>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</si>
  <si>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</si>
  <si>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</si>
  <si>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</si>
  <si>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</si>
  <si>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</si>
  <si>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</si>
  <si>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</si>
  <si>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</si>
  <si>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</si>
  <si>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</si>
  <si>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</si>
  <si>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</si>
  <si>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</si>
  <si>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</si>
  <si>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</si>
  <si>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</si>
  <si>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</si>
  <si>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</si>
  <si>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</si>
  <si>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</si>
  <si>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</si>
  <si>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</si>
  <si>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</si>
  <si>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</si>
  <si>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</si>
  <si>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</si>
  <si>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</si>
  <si>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</si>
  <si>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</si>
  <si>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</si>
  <si>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</si>
  <si>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</si>
  <si>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</si>
  <si>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</si>
  <si>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</si>
  <si>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</si>
  <si>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</si>
  <si>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</si>
  <si>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</si>
  <si>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</si>
  <si>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</si>
  <si>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</si>
  <si>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</si>
  <si>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</si>
  <si>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</si>
  <si>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</si>
  <si>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</si>
  <si>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</si>
  <si>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</si>
  <si>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</si>
  <si>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</si>
  <si>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</si>
  <si>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</si>
  <si>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</si>
  <si>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</si>
  <si>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</si>
  <si>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</si>
  <si>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</si>
  <si>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</si>
  <si>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</si>
  <si>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</si>
  <si>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</si>
  <si>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</si>
  <si>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</si>
  <si>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</si>
  <si>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</si>
  <si>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</si>
  <si>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</si>
  <si>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</si>
  <si>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</si>
  <si>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</si>
  <si>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</si>
  <si>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</si>
  <si>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</si>
  <si>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</si>
  <si>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</si>
  <si>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</si>
  <si>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</si>
  <si>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</si>
  <si>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</si>
  <si>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</si>
  <si>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</si>
  <si>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</si>
  <si>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</si>
  <si>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</si>
  <si>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</si>
  <si>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</si>
  <si>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</si>
  <si>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</si>
  <si>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</si>
  <si>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</si>
  <si>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</si>
  <si>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</si>
  <si>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</si>
  <si>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</si>
  <si>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</si>
  <si>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</si>
  <si>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</si>
  <si>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</si>
  <si>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</si>
  <si>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</si>
  <si>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</si>
  <si>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</si>
  <si>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</si>
  <si>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</si>
  <si>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</si>
  <si>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</si>
  <si>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</si>
  <si>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</si>
  <si>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</si>
  <si>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</si>
  <si>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</si>
  <si>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</si>
  <si>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</si>
  <si>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</si>
  <si>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</si>
  <si>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</si>
  <si>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</si>
  <si>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</si>
  <si>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</si>
  <si>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</si>
  <si>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</si>
  <si>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</si>
  <si>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</si>
  <si>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</si>
  <si>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</si>
  <si>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</si>
  <si>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</si>
  <si>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</si>
  <si>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</si>
  <si>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</si>
  <si>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</si>
  <si>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</si>
  <si>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</si>
  <si>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</si>
  <si>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</si>
  <si>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</si>
  <si>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</si>
  <si>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</si>
  <si>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</si>
  <si>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</si>
  <si>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</si>
  <si>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</si>
  <si>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</si>
  <si>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</si>
  <si>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</si>
  <si>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</si>
  <si>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</si>
  <si>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</si>
  <si>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</si>
  <si>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</si>
  <si>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</si>
  <si>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</si>
  <si>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</si>
  <si>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</si>
  <si>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</si>
  <si>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</si>
  <si>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</si>
  <si>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</si>
  <si>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</si>
  <si>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</si>
  <si>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</si>
  <si>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</si>
  <si>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</si>
  <si>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</si>
  <si>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</si>
  <si>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</si>
  <si>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</si>
  <si>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</si>
  <si>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</si>
  <si>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</si>
  <si>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</si>
  <si>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</si>
  <si>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</si>
  <si>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</si>
  <si>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</si>
  <si>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</si>
  <si>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</si>
  <si>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</si>
  <si>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</si>
  <si>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</si>
  <si>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</si>
  <si>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</si>
  <si>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</si>
  <si>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</si>
  <si>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</si>
  <si>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</si>
  <si>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</si>
  <si>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</si>
  <si>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</si>
  <si>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</si>
  <si>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</si>
  <si>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</si>
  <si>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</si>
  <si>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</si>
  <si>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</si>
  <si>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</si>
  <si>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</si>
  <si>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</si>
  <si>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</si>
  <si>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</si>
  <si>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</si>
  <si>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</si>
  <si>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</si>
  <si>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</si>
  <si>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</si>
  <si>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</si>
  <si>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</si>
  <si>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</si>
  <si>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</si>
  <si>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</si>
  <si>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</si>
  <si>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</si>
  <si>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</si>
  <si>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</si>
  <si>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</si>
  <si>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</si>
  <si>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</si>
  <si>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</si>
  <si>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</si>
  <si>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</si>
  <si>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</si>
  <si>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</si>
  <si>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</si>
  <si>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</si>
  <si>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</si>
  <si>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</si>
  <si>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</si>
  <si>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</si>
  <si>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</si>
  <si>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</si>
  <si>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</si>
  <si>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</si>
  <si>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</si>
  <si>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</si>
  <si>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</si>
  <si>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</si>
  <si>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</si>
  <si>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</si>
  <si>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</si>
  <si>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</si>
  <si>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</si>
  <si>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</si>
  <si>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</si>
  <si>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</si>
  <si>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</si>
  <si>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</si>
  <si>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</si>
  <si>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</si>
  <si>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</si>
  <si>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</si>
  <si>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</si>
  <si>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</si>
  <si>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</si>
  <si>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</si>
  <si>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</si>
  <si>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</si>
  <si>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</si>
  <si>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</si>
  <si>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</si>
  <si>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</si>
  <si>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</si>
  <si>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</si>
  <si>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</si>
  <si>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</si>
  <si>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</si>
  <si>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</si>
  <si>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</si>
  <si>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</si>
  <si>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</si>
  <si>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</si>
  <si>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</si>
  <si>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</si>
  <si>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</si>
  <si>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</si>
  <si>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</si>
  <si>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</si>
  <si>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</si>
  <si>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</si>
  <si>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</si>
  <si>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</si>
  <si>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</si>
  <si>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</si>
  <si>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</si>
  <si>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</si>
  <si>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</si>
  <si>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</si>
  <si>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</si>
  <si>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</si>
  <si>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</si>
  <si>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</si>
  <si>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</si>
  <si>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</si>
  <si>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</si>
  <si>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</si>
  <si>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</si>
  <si>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</si>
  <si>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</si>
  <si>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</si>
  <si>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</si>
  <si>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</si>
  <si>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</si>
  <si>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</si>
  <si>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</si>
  <si>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</si>
  <si>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</si>
  <si>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</si>
  <si>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</si>
  <si>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</si>
  <si>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</si>
  <si>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</si>
  <si>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</si>
  <si>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</si>
  <si>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</si>
  <si>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</si>
  <si>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</si>
  <si>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</si>
  <si>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</si>
  <si>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</si>
  <si>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</si>
  <si>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</si>
  <si>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</si>
  <si>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</si>
  <si>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</si>
  <si>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</si>
  <si>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</si>
  <si>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</si>
  <si>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</si>
  <si>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</si>
  <si>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</si>
  <si>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</si>
  <si>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</si>
  <si>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</si>
  <si>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</si>
  <si>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</si>
  <si>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</si>
  <si>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</si>
  <si>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</si>
  <si>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</si>
  <si>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</si>
  <si>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</si>
  <si>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</si>
  <si>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</si>
  <si>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</si>
  <si>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</si>
  <si>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</si>
  <si>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</si>
  <si>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</si>
  <si>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</si>
  <si>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</si>
  <si>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</si>
  <si>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</si>
  <si>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</si>
  <si>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</si>
  <si>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</si>
  <si>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</si>
  <si>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</si>
  <si>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</si>
  <si>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</si>
  <si>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</si>
  <si>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</si>
  <si>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</si>
  <si>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</si>
  <si>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</si>
  <si>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</si>
  <si>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</si>
  <si>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</si>
  <si>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</si>
  <si>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</si>
  <si>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</si>
  <si>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</si>
  <si>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</si>
  <si>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</si>
  <si>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</si>
  <si>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</si>
  <si>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</si>
  <si>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</si>
  <si>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</si>
  <si>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</si>
  <si>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</si>
  <si>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</si>
  <si>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</si>
  <si>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</si>
  <si>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</si>
  <si>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</si>
  <si>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</si>
  <si>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</si>
  <si>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</si>
  <si>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</si>
  <si>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</si>
  <si>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</si>
  <si>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</si>
  <si>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</si>
  <si>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</si>
  <si>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</si>
  <si>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</si>
  <si>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</si>
  <si>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</si>
  <si>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</si>
  <si>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</si>
  <si>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</si>
  <si>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</si>
  <si>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</si>
  <si>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</si>
  <si>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</si>
  <si>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</si>
  <si>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</si>
  <si>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</si>
  <si>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</si>
  <si>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</si>
  <si>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</si>
  <si>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</si>
  <si>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</si>
  <si>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</si>
  <si>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</si>
  <si>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</si>
  <si>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</si>
  <si>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</si>
  <si>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</si>
  <si>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</si>
  <si>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</si>
  <si>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</si>
  <si>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</si>
  <si>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</si>
  <si>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</si>
  <si>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</si>
  <si>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</si>
  <si>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</si>
  <si>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</si>
  <si>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</si>
  <si>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</si>
  <si>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</si>
  <si>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</si>
  <si>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</si>
  <si>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</si>
  <si>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</si>
  <si>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</si>
  <si>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</si>
  <si>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</si>
  <si>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</si>
  <si>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</si>
  <si>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</si>
  <si>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</si>
  <si>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</si>
  <si>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</si>
  <si>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</si>
  <si>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</si>
  <si>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</si>
  <si>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</si>
  <si>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</si>
  <si>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</si>
  <si>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</si>
  <si>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</si>
  <si>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</si>
  <si>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</si>
  <si>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</si>
  <si>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</si>
  <si>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</si>
  <si>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</si>
  <si>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</si>
  <si>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</si>
  <si>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</si>
  <si>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</si>
  <si>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</si>
  <si>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</si>
  <si>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</si>
  <si>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</si>
  <si>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</si>
  <si>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</si>
  <si>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</si>
  <si>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</si>
  <si>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</si>
  <si>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</si>
  <si>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</si>
  <si>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</si>
  <si>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</si>
  <si>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</si>
  <si>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</si>
  <si>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</si>
  <si>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</si>
  <si>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</si>
  <si>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</si>
  <si>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</si>
  <si>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</si>
  <si>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</si>
  <si>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</si>
  <si>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</si>
  <si>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</si>
  <si>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</si>
  <si>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</si>
  <si>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</si>
  <si>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</si>
  <si>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</si>
  <si>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</si>
  <si>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</si>
  <si>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</si>
  <si>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</si>
  <si>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</si>
  <si>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</si>
  <si>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</si>
  <si>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</si>
  <si>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</si>
  <si>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</si>
  <si>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</si>
  <si>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</si>
  <si>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</si>
  <si>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</si>
  <si>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</si>
  <si>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</si>
  <si>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</si>
  <si>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</si>
  <si>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</si>
  <si>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</si>
  <si>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</si>
  <si>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</si>
  <si>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</si>
  <si>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</si>
  <si>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</si>
  <si>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</si>
  <si>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</si>
  <si>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</si>
  <si>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</si>
  <si>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</si>
  <si>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</si>
  <si>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</si>
  <si>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</si>
  <si>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</si>
  <si>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</si>
  <si>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</si>
  <si>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</si>
  <si>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</si>
  <si>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</si>
  <si>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</si>
  <si>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</si>
  <si>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</si>
  <si>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</si>
  <si>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</si>
  <si>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</si>
  <si>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</si>
  <si>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</si>
  <si>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</si>
  <si>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</si>
  <si>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</si>
  <si>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</si>
  <si>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</si>
  <si>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</si>
  <si>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</si>
  <si>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</si>
  <si>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</si>
  <si>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</si>
  <si>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</si>
  <si>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</si>
  <si>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</si>
  <si>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</si>
  <si>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</si>
  <si>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</si>
  <si>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</si>
  <si>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</si>
  <si>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</si>
  <si>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</si>
  <si>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</si>
  <si>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</si>
  <si>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</si>
  <si>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</si>
  <si>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</si>
  <si>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</si>
  <si>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</si>
  <si>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</si>
  <si>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</si>
  <si>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</si>
  <si>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</si>
  <si>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</si>
  <si>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</si>
  <si>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</si>
  <si>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</si>
  <si>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</si>
  <si>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</si>
  <si>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</si>
  <si>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</si>
  <si>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</si>
  <si>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</si>
  <si>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</si>
  <si>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</si>
  <si>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</si>
  <si>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</si>
  <si>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</si>
  <si>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</si>
  <si>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</si>
  <si>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</si>
  <si>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</si>
  <si>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</si>
  <si>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</si>
  <si>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</si>
  <si>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</si>
  <si>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</si>
  <si>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</si>
  <si>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</si>
  <si>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</si>
  <si>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</si>
  <si>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</si>
  <si>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</si>
  <si>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</si>
  <si>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</si>
  <si>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</si>
  <si>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</si>
  <si>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</si>
  <si>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</si>
  <si>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</si>
  <si>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</si>
  <si>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</si>
  <si>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</si>
  <si>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</si>
  <si>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</si>
  <si>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</si>
  <si>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</si>
  <si>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</si>
  <si>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</si>
  <si>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</si>
  <si>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</si>
  <si>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</si>
  <si>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</si>
  <si>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</si>
  <si>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</si>
  <si>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</si>
  <si>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</si>
  <si>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</si>
  <si>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</si>
  <si>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</si>
  <si>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</si>
  <si>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</si>
  <si>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</si>
  <si>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</si>
  <si>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</si>
  <si>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</si>
  <si>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</si>
  <si>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</si>
  <si>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</si>
  <si>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</si>
  <si>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</si>
  <si>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</si>
  <si>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</si>
  <si>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</si>
  <si>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</si>
  <si>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</si>
  <si>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</si>
  <si>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</si>
  <si>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</si>
  <si>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</si>
  <si>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</si>
  <si>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</si>
  <si>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</si>
  <si>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</si>
  <si>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</si>
  <si>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</si>
  <si>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</si>
  <si>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</si>
  <si>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</si>
  <si>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</si>
  <si>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</si>
  <si>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</si>
  <si>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</si>
  <si>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</si>
  <si>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</si>
  <si>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</si>
  <si>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</si>
  <si>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</si>
  <si>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</si>
  <si>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</si>
  <si>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</si>
  <si>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</si>
  <si>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</si>
  <si>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</si>
  <si>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</si>
  <si>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</si>
  <si>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</si>
  <si>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</si>
  <si>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</si>
  <si>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</si>
  <si>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</si>
  <si>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</si>
  <si>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</si>
  <si>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</si>
  <si>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</si>
  <si>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</si>
  <si>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</si>
  <si>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</si>
  <si>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</si>
  <si>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</si>
  <si>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</si>
  <si>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</si>
  <si>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</si>
  <si>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</si>
  <si>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</si>
  <si>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</si>
  <si>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</si>
  <si>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</si>
  <si>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</si>
  <si>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</si>
  <si>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</si>
  <si>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</si>
  <si>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</si>
  <si>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</si>
  <si>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</si>
  <si>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</si>
  <si>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</si>
  <si>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</si>
  <si>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</si>
  <si>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</si>
  <si>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</si>
  <si>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</si>
  <si>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</si>
  <si>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</si>
  <si>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</si>
  <si>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</si>
  <si>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</si>
  <si>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</si>
  <si>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</si>
  <si>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</si>
  <si>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</si>
  <si>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</si>
  <si>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</si>
  <si>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</si>
  <si>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</si>
  <si>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</si>
  <si>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</si>
  <si>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</si>
  <si>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</si>
  <si>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</si>
  <si>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</si>
  <si>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</si>
  <si>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</si>
  <si>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</si>
  <si>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</si>
  <si>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</si>
  <si>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</si>
  <si>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</si>
  <si>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</si>
  <si>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</si>
  <si>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</si>
  <si>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</si>
  <si>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</si>
  <si>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</si>
  <si>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</si>
  <si>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</si>
  <si>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</si>
  <si>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</si>
  <si>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</si>
  <si>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</si>
  <si>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</si>
  <si>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</si>
  <si>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</si>
  <si>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</si>
  <si>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</si>
  <si>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</si>
  <si>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</si>
  <si>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</si>
  <si>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</si>
  <si>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</si>
  <si>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</si>
  <si>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</si>
  <si>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</si>
  <si>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</si>
  <si>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</si>
  <si>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</si>
  <si>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</si>
  <si>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</si>
  <si>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</si>
  <si>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</si>
  <si>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</si>
  <si>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</si>
  <si>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</si>
  <si>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</si>
  <si>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</si>
  <si>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</si>
  <si>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</si>
  <si>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</si>
  <si>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</si>
  <si>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</si>
  <si>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</si>
  <si>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</si>
  <si>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</si>
  <si>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</si>
  <si>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</si>
  <si>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</si>
  <si>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</si>
  <si>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</si>
  <si>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</si>
  <si>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</si>
  <si>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</si>
  <si>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</si>
  <si>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</si>
  <si>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</si>
  <si>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</si>
  <si>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</si>
  <si>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</si>
  <si>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</si>
  <si>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</si>
  <si>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</si>
  <si>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</si>
  <si>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</si>
  <si>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</si>
  <si>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</si>
  <si>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</si>
  <si>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</si>
  <si>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</si>
  <si>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</si>
  <si>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</si>
  <si>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</si>
  <si>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</si>
  <si>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</si>
  <si>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</si>
  <si>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</si>
  <si>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</si>
  <si>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</si>
  <si>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</si>
  <si>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</si>
  <si>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</si>
  <si>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</si>
  <si>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</si>
  <si>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</si>
  <si>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</si>
  <si>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</si>
  <si>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</si>
  <si>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</si>
  <si>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</si>
  <si>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</si>
  <si>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</si>
  <si>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</si>
  <si>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</si>
  <si>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</si>
  <si>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</si>
  <si>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</si>
  <si>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</si>
  <si>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</si>
  <si>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</si>
  <si>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</si>
  <si>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</si>
  <si>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</si>
  <si>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</si>
  <si>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</si>
  <si>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</si>
  <si>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</si>
  <si>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</si>
  <si>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</si>
  <si>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</si>
  <si>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</si>
  <si>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</si>
  <si>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</si>
  <si>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</si>
  <si>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</si>
  <si>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</si>
  <si>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</si>
  <si>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</si>
  <si>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</si>
  <si>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</si>
  <si>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</si>
  <si>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</si>
  <si>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</si>
  <si>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</si>
  <si>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</si>
  <si>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</si>
  <si>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</si>
  <si>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</si>
  <si>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</si>
  <si>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</si>
  <si>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</si>
  <si>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</si>
  <si>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</si>
  <si>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</si>
  <si>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</si>
  <si>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</si>
  <si>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</si>
  <si>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</si>
  <si>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</si>
  <si>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</si>
  <si>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</si>
  <si>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</si>
  <si>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</si>
  <si>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</si>
  <si>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</si>
  <si>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</si>
  <si>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</si>
  <si>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</si>
  <si>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</si>
  <si>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</si>
  <si>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</si>
  <si>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</si>
  <si>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</si>
  <si>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</si>
  <si>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</si>
  <si>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</si>
  <si>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</si>
  <si>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</si>
  <si>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</si>
  <si>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</si>
  <si>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</si>
  <si>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</si>
  <si>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</si>
  <si>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</si>
  <si>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</si>
  <si>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</si>
  <si>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</si>
  <si>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</si>
  <si>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</si>
  <si>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</si>
  <si>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</si>
  <si>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</si>
  <si>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</si>
  <si>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</si>
  <si>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</si>
  <si>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</si>
  <si>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</si>
  <si>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</si>
  <si>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</si>
  <si>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</si>
  <si>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</si>
  <si>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</si>
  <si>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</si>
  <si>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</si>
  <si>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</si>
  <si>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</si>
  <si>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</si>
  <si>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</si>
  <si>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</si>
  <si>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</si>
  <si>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</si>
  <si>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</si>
  <si>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</si>
  <si>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</si>
  <si>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</si>
  <si>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</si>
  <si>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</si>
  <si>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</si>
  <si>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</si>
  <si>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</si>
  <si>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</si>
  <si>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</si>
  <si>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</si>
  <si>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</si>
  <si>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</si>
  <si>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</si>
  <si>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</si>
  <si>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</si>
  <si>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</si>
  <si>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</si>
  <si>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</si>
  <si>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</si>
  <si>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</si>
  <si>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</si>
  <si>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</si>
  <si>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</si>
  <si>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</si>
  <si>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</si>
  <si>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</si>
  <si>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</si>
  <si>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</si>
  <si>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</si>
  <si>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</si>
  <si>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</si>
  <si>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</si>
  <si>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</si>
  <si>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</si>
  <si>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</si>
  <si>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</si>
  <si>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</si>
  <si>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</si>
  <si>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</si>
  <si>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</si>
  <si>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</si>
  <si>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</si>
  <si>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</si>
  <si>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</si>
  <si>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</si>
  <si>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</si>
  <si>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</si>
  <si>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</si>
  <si>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</si>
  <si>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</si>
  <si>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</si>
  <si>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</si>
  <si>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</si>
  <si>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</si>
  <si>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</si>
  <si>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</si>
  <si>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</si>
  <si>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</si>
  <si>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</si>
  <si>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</si>
  <si>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</si>
  <si>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</si>
  <si>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</si>
  <si>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</si>
  <si>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</si>
  <si>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</si>
  <si>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</si>
  <si>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</si>
  <si>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</si>
  <si>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</si>
  <si>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</si>
  <si>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</si>
  <si>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</si>
  <si>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</si>
  <si>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</si>
  <si>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</si>
  <si>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</si>
  <si>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</si>
  <si>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</si>
  <si>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</si>
  <si>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</si>
  <si>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</si>
  <si>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</si>
  <si>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</si>
  <si>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</si>
  <si>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</si>
  <si>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</si>
  <si>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</si>
  <si>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</si>
  <si>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</si>
  <si>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</si>
  <si>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</si>
  <si>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</si>
  <si>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</si>
  <si>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</si>
  <si>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</si>
  <si>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</si>
  <si>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</si>
  <si>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</si>
  <si>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</si>
  <si>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</si>
  <si>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</si>
  <si>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</si>
  <si>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</si>
  <si>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</si>
  <si>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</si>
  <si>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</si>
  <si>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</si>
  <si>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</si>
  <si>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</si>
  <si>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</si>
  <si>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</si>
  <si>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</si>
  <si>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</si>
  <si>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</si>
  <si>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</si>
  <si>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</si>
  <si>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</si>
  <si>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</si>
  <si>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</si>
  <si>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</si>
  <si>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</si>
  <si>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</si>
  <si>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</si>
  <si>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</si>
  <si>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</si>
  <si>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</si>
  <si>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</si>
  <si>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</si>
  <si>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</si>
  <si>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</si>
  <si>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</si>
  <si>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</si>
  <si>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</si>
  <si>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</si>
  <si>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</si>
  <si>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</si>
  <si>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</si>
  <si>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</si>
  <si>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</si>
  <si>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</si>
  <si>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</si>
  <si>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</si>
  <si>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</si>
  <si>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</si>
  <si>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</si>
  <si>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</si>
  <si>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</si>
  <si>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</si>
  <si>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</si>
  <si>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</si>
  <si>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</si>
  <si>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</si>
  <si>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</si>
  <si>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</si>
  <si>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</si>
  <si>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</si>
  <si>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</si>
  <si>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</si>
  <si>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</si>
  <si>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</si>
  <si>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</si>
  <si>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</si>
  <si>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</si>
  <si>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</si>
  <si>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</si>
  <si>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</si>
  <si>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</si>
  <si>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</si>
  <si>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</si>
  <si>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</si>
  <si>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</si>
  <si>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</si>
  <si>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</si>
  <si>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</si>
  <si>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</si>
  <si>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</si>
  <si>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</si>
  <si>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</si>
  <si>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</si>
  <si>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</si>
  <si>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</si>
  <si>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</si>
  <si>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</si>
  <si>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</si>
  <si>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</si>
  <si>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</si>
  <si>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</si>
  <si>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</si>
  <si>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</si>
  <si>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</si>
  <si>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</si>
  <si>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</si>
  <si>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</si>
  <si>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</si>
  <si>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</si>
  <si>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</si>
  <si>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</si>
  <si>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</si>
  <si>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</si>
  <si>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</si>
  <si>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</si>
  <si>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</si>
  <si>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</si>
  <si>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</si>
  <si>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</si>
  <si>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</si>
  <si>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</si>
  <si>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</si>
  <si>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</si>
  <si>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</si>
  <si>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</si>
  <si>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</si>
  <si>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</si>
  <si>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</si>
  <si>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</si>
  <si>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</si>
  <si>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</si>
  <si>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</si>
  <si>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</si>
  <si>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</si>
  <si>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</si>
  <si>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</si>
  <si>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</si>
  <si>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</si>
  <si>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</si>
  <si>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</si>
  <si>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</si>
  <si>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</si>
  <si>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</si>
  <si>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</si>
  <si>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</si>
  <si>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</si>
  <si>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</si>
  <si>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</si>
  <si>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</si>
  <si>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</si>
  <si>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</si>
  <si>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</si>
  <si>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</si>
  <si>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</si>
  <si>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</si>
  <si>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</si>
  <si>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</si>
  <si>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</si>
  <si>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</si>
  <si>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</si>
  <si>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</si>
  <si>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</si>
  <si>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</si>
  <si>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</si>
  <si>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</si>
  <si>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</si>
  <si>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</si>
  <si>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</si>
  <si>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</si>
  <si>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</si>
  <si>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</si>
  <si>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</si>
  <si>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</si>
  <si>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</si>
  <si>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</si>
  <si>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</si>
  <si>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</si>
  <si>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</si>
  <si>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</si>
  <si>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</si>
  <si>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</si>
  <si>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</si>
  <si>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</si>
  <si>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</si>
  <si>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</si>
  <si>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</si>
  <si>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</si>
  <si>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</si>
  <si>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</si>
  <si>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</si>
  <si>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</si>
  <si>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</si>
  <si>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</si>
  <si>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</si>
  <si>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</si>
  <si>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</si>
  <si>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</si>
  <si>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</si>
  <si>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</si>
  <si>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</si>
  <si>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</si>
  <si>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</si>
  <si>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</si>
  <si>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</si>
  <si>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</si>
  <si>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</si>
  <si>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</si>
  <si>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</si>
  <si>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</si>
  <si>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</si>
  <si>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</si>
  <si>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</si>
  <si>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</si>
  <si>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</si>
  <si>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</si>
  <si>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</si>
  <si>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</si>
  <si>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</si>
  <si>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</si>
  <si>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</si>
  <si>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</si>
  <si>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</si>
  <si>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</si>
  <si>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</si>
  <si>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</si>
  <si>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</si>
  <si>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</si>
  <si>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</si>
  <si>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</si>
  <si>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</si>
  <si>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</si>
  <si>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</si>
  <si>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</si>
  <si>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</si>
  <si>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</si>
  <si>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</si>
  <si>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</si>
  <si>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</si>
  <si>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</si>
  <si>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</si>
  <si>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</si>
  <si>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</si>
  <si>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</si>
  <si>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</si>
  <si>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</si>
  <si>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</si>
  <si>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</si>
  <si>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</si>
  <si>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</si>
  <si>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</si>
  <si>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</si>
  <si>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</si>
  <si>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</si>
  <si>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</si>
  <si>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</si>
  <si>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</si>
  <si>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</si>
  <si>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</si>
  <si>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</si>
  <si>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</si>
  <si>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</si>
  <si>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</si>
  <si>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</si>
  <si>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</si>
  <si>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</si>
  <si>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</si>
  <si>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</si>
  <si>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</si>
  <si>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</si>
  <si>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</si>
  <si>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</si>
  <si>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</si>
  <si>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</si>
  <si>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</si>
  <si>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</si>
  <si>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</si>
  <si>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</si>
  <si>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</si>
  <si>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</si>
  <si>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</si>
  <si>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</si>
  <si>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</si>
  <si>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</si>
  <si>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</si>
  <si>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</si>
  <si>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</si>
  <si>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</si>
  <si>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</si>
  <si>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</si>
  <si>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</si>
  <si>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</si>
  <si>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</si>
  <si>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</si>
  <si>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</si>
  <si>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</si>
  <si>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</si>
  <si>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</si>
  <si>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</si>
  <si>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</si>
  <si>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</si>
  <si>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</si>
  <si>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</si>
  <si>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</si>
  <si>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</si>
  <si>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</si>
  <si>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</si>
  <si>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</si>
  <si>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</si>
  <si>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</si>
  <si>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</si>
  <si>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</si>
  <si>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</si>
  <si>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</si>
  <si>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</si>
  <si>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</si>
  <si>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</si>
  <si>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</si>
  <si>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</si>
  <si>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</si>
  <si>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</si>
  <si>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</si>
  <si>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</si>
  <si>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</si>
  <si>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</si>
  <si>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</si>
  <si>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</si>
  <si>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</si>
  <si>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</si>
  <si>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</si>
  <si>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</si>
  <si>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</si>
  <si>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</si>
  <si>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</si>
  <si>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</si>
  <si>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</si>
  <si>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</si>
  <si>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</si>
  <si>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</si>
  <si>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</si>
  <si>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</si>
  <si>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</si>
  <si>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</si>
  <si>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</si>
  <si>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</si>
  <si>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</si>
  <si>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</si>
  <si>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</si>
  <si>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</si>
  <si>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</si>
  <si>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</si>
  <si>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</si>
  <si>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</si>
  <si>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</si>
  <si>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</si>
  <si>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</si>
  <si>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</si>
  <si>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</si>
  <si>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</si>
  <si>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</si>
  <si>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</si>
  <si>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</si>
  <si>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</si>
  <si>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</si>
  <si>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</si>
  <si>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</si>
  <si>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</si>
  <si>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</si>
  <si>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</si>
  <si>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</si>
  <si>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</si>
  <si>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</si>
  <si>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</si>
  <si>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</si>
  <si>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</si>
  <si>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</si>
  <si>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</si>
  <si>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</si>
  <si>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</si>
  <si>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</si>
  <si>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</si>
  <si>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</si>
  <si>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</si>
  <si>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</si>
  <si>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</si>
  <si>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</si>
  <si>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</si>
  <si>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</si>
  <si>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</si>
  <si>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</si>
  <si>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</si>
  <si>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</si>
  <si>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</si>
  <si>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</si>
  <si>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</si>
  <si>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</si>
  <si>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</si>
  <si>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</si>
  <si>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</si>
  <si>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</si>
  <si>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</si>
  <si>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</si>
  <si>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</si>
  <si>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</si>
  <si>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</si>
  <si>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</si>
  <si>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</si>
  <si>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</si>
  <si>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</si>
  <si>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</si>
  <si>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</si>
  <si>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</si>
  <si>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</si>
  <si>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</si>
  <si>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</si>
  <si>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</si>
  <si>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</si>
  <si>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</si>
  <si>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</si>
  <si>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</si>
  <si>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</si>
  <si>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</si>
  <si>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</si>
  <si>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</si>
  <si>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</si>
  <si>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</si>
  <si>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</si>
  <si>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</si>
  <si>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</si>
  <si>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</si>
  <si>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</si>
  <si>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</si>
  <si>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</si>
  <si>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</si>
  <si>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</si>
  <si>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</si>
  <si>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</si>
  <si>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</si>
  <si>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</si>
  <si>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</si>
  <si>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</si>
  <si>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</si>
  <si>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</si>
  <si>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</si>
  <si>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</si>
  <si>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</si>
  <si>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</si>
  <si>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</si>
  <si>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</si>
  <si>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</si>
  <si>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</si>
  <si>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</si>
  <si>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</si>
  <si>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</si>
  <si>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</si>
  <si>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</si>
  <si>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</si>
  <si>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</si>
  <si>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</si>
  <si>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</si>
  <si>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</si>
  <si>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</si>
  <si>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</si>
  <si>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</si>
  <si>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</si>
  <si>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</si>
  <si>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</si>
  <si>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</si>
  <si>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</si>
  <si>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</si>
  <si>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</si>
  <si>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</si>
  <si>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</si>
  <si>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</si>
  <si>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</si>
  <si>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</si>
  <si>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</si>
  <si>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</si>
  <si>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</si>
  <si>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</si>
  <si>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</si>
  <si>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</si>
  <si>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</si>
  <si>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</si>
  <si>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</si>
  <si>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</si>
  <si>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</si>
  <si>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</si>
  <si>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</si>
  <si>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</si>
  <si>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</si>
  <si>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</si>
  <si>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</si>
  <si>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</si>
  <si>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</si>
  <si>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</si>
  <si>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</si>
  <si>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</si>
  <si>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</si>
  <si>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</si>
  <si>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</si>
  <si>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</si>
  <si>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</si>
  <si>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</si>
  <si>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</si>
  <si>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</si>
  <si>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</si>
  <si>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</si>
  <si>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</si>
  <si>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</si>
  <si>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</si>
  <si>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</si>
  <si>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</si>
  <si>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</si>
  <si>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</si>
  <si>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</si>
  <si>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</si>
  <si>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</si>
  <si>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</si>
  <si>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</si>
  <si>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</si>
  <si>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</si>
  <si>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</si>
  <si>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</si>
  <si>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</si>
  <si>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</si>
  <si>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</si>
  <si>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</si>
  <si>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</si>
  <si>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</si>
  <si>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</si>
  <si>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</si>
  <si>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</si>
  <si>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</si>
  <si>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</si>
  <si>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</si>
  <si>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</si>
  <si>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</si>
  <si>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</si>
  <si>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</si>
  <si>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</si>
  <si>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</si>
  <si>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</si>
  <si>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</si>
  <si>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</si>
  <si>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</si>
  <si>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</si>
  <si>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</si>
  <si>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</si>
  <si>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</si>
  <si>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</si>
  <si>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</si>
  <si>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</si>
  <si>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</si>
  <si>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</si>
  <si>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</si>
  <si>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</si>
  <si>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</si>
  <si>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</si>
  <si>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</si>
  <si>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</si>
  <si>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</si>
  <si>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</si>
  <si>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</si>
  <si>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</si>
  <si>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</si>
  <si>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</si>
  <si>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</si>
  <si>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</si>
  <si>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</si>
  <si>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</si>
  <si>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</si>
  <si>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</si>
  <si>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</si>
  <si>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</si>
  <si>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</si>
  <si>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</si>
  <si>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</si>
  <si>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</si>
  <si>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</si>
  <si>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</si>
  <si>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</si>
  <si>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</si>
  <si>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</si>
  <si>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</si>
  <si>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</si>
  <si>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</si>
  <si>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</si>
  <si>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</si>
  <si>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</si>
  <si>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</si>
  <si>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</si>
  <si>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</si>
  <si>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</si>
  <si>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</si>
  <si>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</si>
  <si>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</si>
  <si>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</si>
  <si>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</si>
  <si>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</si>
  <si>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</si>
  <si>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</si>
  <si>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</si>
  <si>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</si>
  <si>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</si>
  <si>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</si>
  <si>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</si>
  <si>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</si>
  <si>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</si>
  <si>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</si>
  <si>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</si>
  <si>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</si>
  <si>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</si>
  <si>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</si>
  <si>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</si>
  <si>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</si>
  <si>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</si>
  <si>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</si>
  <si>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</si>
  <si>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</si>
  <si>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</si>
  <si>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</si>
  <si>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</si>
  <si>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</si>
  <si>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</si>
  <si>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</si>
  <si>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</si>
  <si>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</si>
  <si>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</si>
  <si>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</si>
  <si>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</si>
  <si>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</si>
  <si>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</si>
  <si>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</si>
  <si>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</si>
  <si>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</si>
  <si>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</si>
  <si>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</si>
  <si>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</si>
  <si>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</si>
  <si>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</si>
  <si>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</si>
  <si>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</si>
  <si>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</si>
  <si>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</si>
  <si>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</si>
  <si>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</si>
  <si>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</si>
  <si>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</si>
  <si>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</si>
  <si>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</si>
  <si>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</si>
  <si>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</si>
  <si>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</si>
  <si>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</si>
  <si>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</si>
  <si>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</si>
  <si>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</si>
  <si>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</si>
  <si>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</si>
  <si>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</si>
  <si>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</si>
  <si>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</si>
  <si>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</si>
  <si>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</si>
  <si>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</si>
  <si>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</si>
  <si>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</si>
  <si>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</si>
  <si>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</si>
  <si>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</si>
  <si>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</si>
  <si>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</si>
  <si>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</si>
  <si>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</si>
  <si>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</si>
  <si>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</si>
  <si>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</si>
  <si>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</si>
  <si>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</si>
  <si>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</si>
  <si>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</si>
  <si>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</si>
  <si>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</si>
  <si>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</si>
  <si>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</si>
  <si>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</si>
  <si>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</si>
  <si>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</si>
  <si>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</si>
  <si>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</si>
  <si>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</si>
  <si>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</si>
  <si>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</si>
  <si>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</si>
  <si>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</si>
  <si>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</si>
  <si>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</si>
  <si>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</si>
  <si>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</si>
  <si>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</si>
  <si>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</si>
  <si>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</si>
  <si>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</si>
  <si>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</si>
  <si>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</si>
  <si>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</si>
  <si>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</si>
  <si>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</si>
  <si>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</si>
  <si>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</si>
  <si>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</si>
  <si>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</si>
  <si>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</si>
  <si>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</si>
  <si>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</si>
  <si>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</si>
  <si>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</si>
  <si>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</si>
  <si>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</si>
  <si>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</si>
  <si>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</si>
  <si>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</si>
  <si>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</si>
  <si>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</si>
  <si>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</si>
  <si>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</si>
  <si>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</si>
  <si>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</si>
  <si>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</si>
  <si>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</si>
  <si>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</si>
  <si>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</si>
  <si>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</si>
  <si>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</si>
  <si>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</si>
  <si>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</si>
  <si>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</si>
  <si>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</si>
  <si>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</si>
  <si>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</si>
  <si>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</si>
  <si>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</si>
  <si>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</si>
  <si>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</si>
  <si>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</si>
  <si>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</si>
  <si>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</si>
  <si>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</si>
  <si>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</si>
  <si>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</si>
  <si>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</si>
  <si>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</si>
  <si>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</si>
  <si>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</si>
  <si>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</si>
  <si>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</si>
  <si>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</si>
  <si>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</si>
  <si>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</si>
  <si>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</si>
  <si>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</si>
  <si>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</si>
  <si>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</si>
  <si>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</si>
  <si>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</si>
  <si>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</si>
  <si>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</si>
  <si>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</si>
  <si>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</si>
  <si>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</si>
  <si>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</si>
  <si>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</si>
  <si>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</si>
  <si>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</si>
  <si>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</si>
  <si>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</si>
  <si>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</si>
  <si>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</si>
  <si>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</si>
  <si>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</si>
  <si>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</si>
  <si>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</si>
  <si>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</si>
  <si>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</si>
  <si>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</si>
  <si>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</si>
  <si>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</si>
  <si>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</si>
  <si>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</si>
  <si>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</si>
  <si>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</si>
  <si>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</si>
  <si>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</si>
  <si>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</si>
  <si>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</si>
  <si>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</si>
  <si>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</si>
  <si>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</si>
  <si>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</si>
  <si>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</si>
  <si>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</si>
  <si>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</si>
  <si>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</si>
  <si>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</si>
  <si>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</si>
  <si>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</si>
  <si>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</si>
  <si>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</si>
  <si>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</si>
  <si>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</si>
  <si>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</si>
  <si>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</si>
  <si>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</si>
  <si>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</si>
  <si>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</si>
  <si>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</si>
  <si>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</si>
  <si>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</si>
  <si>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</si>
  <si>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</si>
  <si>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</si>
  <si>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</si>
  <si>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</si>
  <si>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</si>
  <si>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</si>
  <si>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</si>
  <si>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</si>
  <si>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</si>
  <si>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</si>
  <si>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</si>
  <si>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</si>
  <si>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</si>
  <si>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</si>
  <si>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</si>
  <si>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</si>
  <si>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</si>
  <si>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</si>
  <si>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</si>
  <si>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</si>
  <si>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</si>
  <si>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</si>
  <si>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</si>
  <si>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</si>
  <si>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</si>
  <si>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</si>
  <si>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</si>
  <si>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</si>
  <si>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</si>
  <si>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</si>
  <si>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</si>
  <si>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</si>
  <si>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</si>
  <si>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</si>
  <si>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</si>
  <si>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</si>
  <si>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</si>
  <si>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</si>
  <si>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</si>
  <si>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</si>
  <si>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</si>
  <si>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</si>
  <si>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</si>
  <si>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</si>
  <si>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</si>
  <si>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</si>
  <si>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</si>
  <si>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</si>
  <si>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</si>
  <si>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</si>
  <si>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</si>
  <si>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</si>
  <si>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</si>
  <si>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</si>
  <si>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</si>
  <si>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</si>
  <si>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</si>
  <si>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</si>
  <si>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</si>
  <si>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</si>
  <si>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</si>
  <si>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</si>
  <si>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</si>
  <si>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</si>
  <si>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</si>
  <si>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</si>
  <si>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</si>
  <si>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</si>
  <si>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</si>
  <si>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</si>
  <si>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</si>
  <si>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</si>
  <si>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</si>
  <si>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</si>
  <si>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</si>
  <si>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</si>
  <si>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</si>
  <si>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</si>
  <si>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</si>
  <si>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</si>
  <si>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</si>
  <si>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</si>
  <si>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</si>
  <si>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</si>
  <si>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</si>
  <si>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</si>
  <si>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</si>
  <si>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</si>
  <si>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</si>
  <si>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</si>
  <si>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</si>
  <si>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</si>
  <si>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</si>
  <si>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</si>
  <si>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</si>
  <si>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</si>
  <si>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</si>
  <si>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</si>
  <si>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</si>
  <si>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</si>
  <si>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</si>
  <si>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</si>
  <si>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</si>
  <si>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</si>
  <si>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</si>
  <si>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</si>
  <si>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</si>
  <si>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</si>
  <si>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</si>
  <si>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</si>
  <si>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</si>
  <si>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</si>
  <si>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</si>
  <si>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</si>
  <si>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</si>
  <si>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</si>
  <si>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</si>
  <si>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</si>
  <si>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</si>
  <si>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</si>
  <si>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</si>
  <si>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</si>
  <si>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</si>
  <si>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</si>
  <si>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</si>
  <si>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</si>
  <si>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</si>
  <si>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</si>
  <si>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</si>
  <si>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</si>
  <si>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</si>
  <si>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</si>
  <si>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</si>
  <si>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</si>
  <si>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</si>
  <si>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</si>
  <si>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</si>
  <si>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</si>
  <si>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</si>
  <si>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</si>
  <si>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</si>
  <si>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</si>
  <si>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</si>
  <si>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</si>
  <si>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</si>
  <si>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</si>
  <si>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</si>
  <si>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</si>
  <si>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</si>
  <si>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</si>
  <si>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</si>
  <si>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</si>
  <si>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</si>
  <si>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</si>
  <si>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</si>
  <si>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</si>
  <si>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</si>
  <si>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</si>
  <si>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</si>
  <si>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</si>
  <si>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</si>
  <si>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</si>
  <si>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</si>
  <si>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</si>
  <si>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</si>
  <si>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</si>
  <si>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</si>
  <si>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</si>
  <si>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</si>
  <si>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</si>
  <si>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</si>
  <si>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</si>
  <si>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</si>
  <si>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</si>
  <si>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</si>
  <si>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</si>
  <si>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</si>
  <si>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</si>
  <si>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</si>
  <si>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</si>
  <si>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</si>
  <si>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</si>
  <si>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</si>
  <si>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</si>
  <si>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</si>
  <si>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</si>
  <si>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</si>
  <si>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</si>
  <si>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</si>
  <si>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</si>
  <si>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</si>
  <si>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</si>
  <si>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</si>
  <si>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</si>
  <si>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</si>
  <si>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</si>
  <si>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</si>
  <si>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</si>
  <si>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</si>
  <si>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</si>
  <si>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</si>
  <si>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</si>
  <si>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</si>
  <si>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</si>
  <si>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</si>
  <si>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</si>
  <si>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</si>
  <si>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</si>
  <si>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</si>
  <si>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</si>
  <si>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</si>
  <si>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</si>
  <si>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</si>
  <si>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</si>
  <si>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</si>
  <si>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</si>
  <si>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</si>
  <si>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</si>
  <si>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</si>
  <si>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</si>
  <si>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</si>
  <si>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</si>
  <si>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</si>
  <si>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</si>
  <si>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</si>
  <si>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</si>
  <si>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</si>
  <si>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</si>
  <si>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</si>
  <si>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</si>
  <si>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</si>
  <si>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</si>
  <si>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</si>
  <si>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</si>
  <si>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</si>
  <si>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</si>
  <si>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</si>
  <si>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</si>
  <si>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</si>
  <si>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</si>
  <si>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</si>
  <si>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</si>
  <si>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</si>
  <si>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</si>
  <si>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</si>
  <si>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</si>
  <si>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</si>
  <si>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</si>
  <si>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</si>
  <si>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</si>
  <si>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</si>
  <si>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</si>
  <si>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</si>
  <si>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</si>
  <si>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</si>
  <si>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</si>
  <si>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</si>
  <si>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</si>
  <si>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</si>
  <si>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</si>
  <si>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</si>
  <si>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</si>
  <si>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</si>
  <si>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</si>
  <si>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</si>
  <si>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</si>
  <si>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</si>
  <si>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</si>
  <si>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</si>
  <si>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</si>
  <si>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</si>
  <si>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</si>
  <si>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</si>
  <si>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</si>
  <si>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</si>
  <si>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</si>
  <si>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</si>
  <si>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</si>
  <si>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</si>
  <si>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</si>
  <si>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</si>
  <si>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</si>
  <si>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</si>
  <si>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</si>
  <si>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</si>
  <si>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</si>
  <si>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</si>
  <si>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</si>
  <si>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</si>
  <si>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</si>
  <si>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</si>
  <si>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</si>
  <si>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</si>
  <si>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</si>
  <si>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</si>
  <si>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</si>
  <si>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</si>
  <si>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</si>
  <si>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</si>
  <si>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</si>
  <si>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</si>
  <si>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</si>
  <si>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</si>
  <si>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</si>
  <si>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</si>
  <si>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</si>
  <si>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</si>
  <si>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</si>
  <si>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</si>
  <si>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</si>
  <si>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</si>
  <si>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</si>
  <si>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</si>
  <si>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</si>
  <si>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</si>
  <si>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</si>
  <si>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</si>
  <si>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</si>
  <si>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</si>
  <si>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</si>
  <si>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</si>
  <si>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</si>
  <si>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</si>
  <si>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</si>
  <si>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</si>
  <si>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</si>
  <si>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</si>
  <si>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</si>
  <si>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</si>
  <si>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</si>
  <si>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</si>
  <si>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</si>
  <si>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</si>
  <si>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</si>
  <si>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</si>
  <si>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</si>
  <si>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</si>
  <si>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</si>
  <si>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</si>
  <si>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</si>
  <si>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</si>
  <si>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</si>
  <si>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</si>
  <si>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</si>
  <si>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</si>
  <si>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</si>
  <si>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</si>
  <si>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</si>
  <si>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</si>
  <si>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</si>
  <si>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</si>
  <si>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</si>
  <si>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</si>
  <si>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</si>
  <si>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</si>
  <si>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</si>
  <si>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</si>
  <si>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</si>
  <si>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</si>
  <si>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</si>
  <si>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</si>
  <si>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</si>
  <si>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</si>
  <si>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</si>
  <si>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</si>
  <si>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</si>
  <si>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</si>
  <si>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</si>
  <si>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</si>
  <si>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</si>
  <si>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</si>
  <si>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</si>
  <si>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</si>
  <si>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</si>
  <si>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</si>
  <si>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</si>
  <si>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</si>
  <si>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</si>
  <si>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</si>
  <si>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</si>
  <si>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</si>
  <si>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</si>
  <si>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</si>
  <si>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</si>
  <si>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</si>
  <si>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</si>
  <si>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</si>
  <si>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</si>
  <si>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</si>
  <si>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</si>
  <si>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</si>
  <si>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</si>
  <si>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</si>
  <si>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</si>
  <si>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</si>
  <si>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</si>
  <si>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</si>
  <si>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</si>
  <si>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</si>
  <si>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</si>
  <si>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</si>
  <si>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</si>
  <si>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</si>
  <si>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</si>
  <si>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</si>
  <si>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</si>
  <si>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</si>
  <si>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</si>
  <si>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</si>
  <si>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</si>
  <si>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</si>
  <si>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</si>
  <si>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</si>
  <si>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</si>
  <si>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</si>
  <si>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</si>
  <si>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</si>
  <si>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</si>
  <si>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</si>
  <si>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</si>
  <si>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</si>
  <si>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</si>
  <si>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</si>
  <si>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</si>
  <si>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</si>
  <si>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</si>
  <si>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</si>
  <si>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</si>
  <si>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</si>
  <si>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</si>
  <si>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</si>
  <si>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</si>
  <si>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</si>
  <si>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</si>
  <si>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</si>
  <si>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</si>
  <si>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</si>
  <si>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</si>
  <si>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</si>
  <si>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</si>
  <si>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</si>
  <si>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</si>
  <si>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</si>
  <si>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</si>
  <si>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</si>
  <si>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</si>
  <si>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</si>
  <si>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</si>
  <si>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</si>
  <si>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</si>
  <si>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</si>
  <si>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</si>
  <si>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</si>
  <si>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</si>
  <si>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</si>
  <si>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</si>
  <si>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</si>
  <si>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</si>
  <si>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</si>
  <si>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</si>
  <si>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</si>
  <si>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</si>
  <si>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</si>
  <si>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</si>
  <si>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</si>
  <si>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</si>
  <si>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</si>
  <si>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</si>
  <si>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</si>
  <si>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</si>
  <si>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</si>
  <si>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</si>
  <si>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</si>
  <si>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</si>
  <si>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</si>
  <si>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</si>
  <si>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</si>
  <si>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</si>
  <si>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</si>
  <si>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</si>
  <si>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</si>
  <si>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</si>
  <si>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</si>
  <si>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</si>
  <si>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</si>
  <si>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</si>
  <si>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</si>
  <si>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</si>
  <si>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</si>
  <si>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</si>
  <si>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</si>
  <si>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</si>
  <si>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</si>
  <si>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</si>
  <si>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</si>
  <si>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</si>
  <si>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</si>
  <si>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</si>
  <si>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</si>
  <si>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</si>
  <si>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</si>
  <si>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</si>
  <si>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</si>
  <si>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</si>
  <si>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</si>
  <si>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</si>
  <si>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</si>
  <si>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</si>
  <si>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</si>
  <si>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</si>
  <si>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</si>
  <si>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</si>
  <si>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</si>
  <si>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</si>
  <si>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</si>
  <si>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</si>
  <si>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</si>
  <si>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</si>
  <si>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</si>
  <si>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</si>
  <si>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</si>
  <si>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</si>
  <si>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</si>
  <si>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</si>
  <si>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</si>
  <si>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</si>
  <si>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</si>
  <si>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</si>
  <si>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</si>
  <si>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</si>
  <si>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</si>
  <si>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</si>
  <si>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</si>
  <si>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</si>
  <si>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</si>
  <si>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</si>
  <si>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</si>
  <si>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</si>
  <si>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</si>
  <si>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</si>
  <si>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</si>
  <si>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</si>
  <si>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</si>
  <si>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</si>
  <si>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</si>
  <si>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</si>
  <si>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</si>
  <si>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</si>
  <si>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</si>
  <si>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</si>
  <si>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</si>
  <si>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</si>
  <si>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</si>
  <si>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</si>
  <si>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</si>
  <si>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</si>
  <si>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</si>
  <si>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</si>
  <si>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</si>
  <si>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</si>
  <si>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</si>
  <si>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</si>
  <si>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</si>
  <si>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</si>
  <si>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</si>
  <si>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</si>
  <si>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</si>
  <si>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</si>
  <si>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</si>
  <si>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</si>
  <si>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</si>
  <si>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</si>
  <si>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</si>
  <si>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</si>
  <si>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</si>
  <si>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</si>
  <si>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</si>
  <si>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</si>
  <si>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</si>
  <si>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</si>
  <si>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</si>
  <si>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</si>
  <si>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</si>
  <si>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</si>
  <si>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</si>
  <si>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</si>
  <si>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</si>
  <si>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</si>
  <si>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</si>
  <si>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</si>
  <si>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</si>
  <si>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</si>
  <si>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</si>
  <si>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</si>
  <si>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</si>
  <si>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</si>
  <si>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</si>
  <si>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</si>
  <si>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</si>
  <si>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</si>
  <si>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</si>
  <si>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</si>
  <si>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</si>
  <si>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</si>
  <si>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</si>
  <si>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</si>
  <si>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</si>
  <si>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</si>
  <si>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</si>
  <si>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</si>
  <si>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</si>
  <si>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</si>
  <si>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</si>
  <si>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</si>
  <si>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</si>
  <si>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</si>
  <si>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</si>
  <si>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</si>
  <si>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</si>
  <si>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</si>
  <si>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</si>
  <si>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</si>
  <si>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</si>
  <si>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</si>
  <si>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</si>
  <si>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</si>
  <si>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</si>
  <si>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</si>
  <si>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</si>
  <si>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</si>
  <si>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</si>
  <si>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</si>
  <si>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</si>
  <si>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</si>
  <si>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</si>
  <si>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</si>
  <si>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</si>
  <si>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</si>
  <si>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</si>
  <si>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</si>
  <si>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</si>
  <si>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</si>
  <si>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</si>
  <si>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</si>
  <si>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</si>
  <si>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</si>
  <si>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</si>
  <si>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</si>
  <si>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</si>
  <si>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</si>
  <si>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</si>
  <si>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</si>
  <si>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</si>
  <si>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</si>
  <si>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</si>
  <si>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</si>
  <si>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</si>
  <si>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</si>
  <si>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</si>
  <si>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</si>
  <si>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</si>
  <si>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</si>
  <si>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</si>
  <si>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</si>
  <si>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</si>
  <si>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</si>
  <si>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</si>
  <si>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</si>
  <si>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</si>
  <si>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</si>
  <si>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</si>
  <si>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</si>
  <si>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</si>
  <si>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</si>
  <si>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</si>
  <si>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</si>
  <si>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</si>
  <si>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</si>
  <si>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</si>
  <si>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</si>
  <si>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</si>
  <si>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</si>
  <si>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</si>
  <si>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</si>
  <si>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</si>
  <si>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</si>
  <si>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</si>
  <si>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</si>
  <si>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</si>
  <si>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</si>
  <si>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</si>
  <si>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</si>
  <si>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</si>
  <si>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</si>
  <si>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</si>
  <si>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</si>
  <si>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</si>
  <si>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</si>
  <si>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</si>
  <si>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</si>
  <si>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</si>
  <si>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</si>
  <si>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</si>
  <si>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</si>
  <si>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</si>
  <si>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</si>
  <si>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</si>
  <si>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</si>
  <si>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</si>
  <si>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</si>
  <si>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</si>
  <si>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</si>
  <si>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</si>
  <si>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</si>
  <si>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</si>
  <si>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</si>
  <si>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</si>
  <si>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</si>
  <si>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</si>
  <si>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</si>
  <si>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</si>
  <si>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</si>
  <si>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</si>
  <si>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</si>
  <si>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</si>
  <si>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</si>
  <si>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</si>
  <si>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</si>
  <si>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</si>
  <si>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</si>
  <si>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</si>
  <si>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</si>
  <si>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</si>
  <si>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</si>
  <si>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</si>
  <si>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</si>
  <si>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</si>
  <si>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</si>
  <si>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</si>
  <si>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</si>
  <si>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</si>
  <si>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</si>
  <si>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</si>
  <si>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</si>
  <si>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</si>
  <si>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</si>
  <si>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</si>
  <si>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</si>
  <si>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</si>
  <si>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</si>
  <si>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</si>
  <si>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</si>
  <si>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</si>
  <si>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</si>
  <si>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</si>
  <si>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</si>
  <si>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</si>
  <si>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</si>
  <si>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</si>
  <si>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</si>
  <si>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</si>
  <si>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</si>
  <si>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</si>
  <si>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</si>
  <si>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</si>
  <si>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</si>
  <si>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</si>
  <si>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</si>
  <si>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</si>
  <si>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</si>
  <si>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</si>
  <si>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</si>
  <si>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</si>
  <si>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</si>
  <si>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</si>
  <si>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</si>
  <si>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</si>
  <si>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</si>
  <si>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</si>
  <si>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</si>
  <si>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</si>
  <si>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</si>
  <si>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</si>
  <si>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</si>
  <si>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</si>
  <si>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</si>
  <si>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</si>
  <si>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</si>
  <si>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</si>
  <si>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</si>
  <si>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</si>
  <si>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</si>
  <si>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</si>
  <si>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</si>
  <si>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</si>
  <si>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</si>
  <si>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</si>
  <si>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</si>
  <si>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</si>
  <si>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</si>
  <si>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</si>
  <si>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</si>
  <si>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</si>
  <si>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</si>
  <si>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</si>
  <si>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</si>
  <si>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</si>
  <si>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</si>
  <si>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</si>
  <si>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</si>
  <si>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</si>
  <si>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</si>
  <si>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</si>
  <si>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</si>
  <si>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</si>
  <si>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</si>
  <si>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</si>
  <si>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</si>
  <si>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</si>
  <si>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</si>
  <si>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</si>
  <si>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</si>
  <si>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</si>
  <si>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</si>
  <si>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</si>
  <si>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</si>
  <si>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</si>
  <si>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</si>
  <si>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</si>
  <si>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</si>
  <si>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</si>
  <si>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</si>
  <si>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</si>
  <si>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</si>
  <si>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</si>
  <si>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</si>
  <si>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</si>
  <si>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</si>
  <si>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</si>
  <si>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</si>
  <si>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</si>
  <si>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</si>
  <si>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</si>
  <si>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</si>
  <si>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</si>
  <si>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</si>
  <si>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</si>
  <si>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</si>
  <si>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</si>
  <si>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</si>
  <si>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</si>
  <si>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</si>
  <si>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</si>
  <si>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</si>
  <si>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</si>
  <si>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</si>
  <si>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</si>
  <si>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</si>
  <si>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</si>
  <si>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</si>
  <si>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</si>
  <si>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</si>
  <si>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</si>
  <si>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</si>
  <si>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</si>
  <si>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</si>
  <si>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</si>
  <si>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</si>
  <si>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</si>
  <si>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</si>
  <si>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</si>
  <si>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</si>
  <si>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</si>
  <si>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</si>
  <si>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</si>
  <si>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</si>
  <si>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</si>
  <si>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</si>
  <si>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</si>
  <si>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</si>
  <si>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</si>
  <si>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</si>
  <si>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</si>
  <si>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</si>
  <si>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</si>
  <si>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</si>
  <si>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</si>
  <si>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</si>
  <si>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</si>
  <si>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</si>
  <si>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</si>
  <si>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</si>
  <si>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</si>
  <si>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</si>
  <si>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</si>
  <si>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</si>
  <si>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</si>
  <si>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</si>
  <si>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</si>
  <si>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</si>
  <si>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</si>
  <si>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</si>
  <si>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</si>
  <si>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</si>
  <si>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</si>
  <si>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</si>
  <si>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</si>
  <si>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</si>
  <si>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</si>
  <si>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</si>
  <si>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</si>
  <si>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</si>
  <si>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</si>
  <si>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</si>
  <si>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</si>
  <si>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</si>
  <si>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</si>
  <si>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</si>
  <si>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</si>
  <si>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</si>
  <si>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</si>
  <si>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</si>
  <si>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</si>
  <si>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</si>
  <si>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</si>
  <si>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</si>
  <si>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</si>
  <si>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</si>
  <si>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</si>
  <si>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</si>
  <si>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</si>
  <si>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</si>
  <si>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</si>
  <si>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</si>
  <si>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</si>
  <si>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</si>
  <si>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</si>
  <si>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</si>
  <si>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</si>
  <si>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</si>
  <si>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</si>
  <si>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</si>
  <si>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</si>
  <si>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</si>
  <si>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</si>
  <si>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</si>
  <si>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</si>
  <si>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</si>
  <si>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</si>
  <si>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</si>
  <si>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</si>
  <si>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</si>
  <si>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</si>
  <si>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</si>
  <si>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</si>
  <si>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</si>
  <si>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</si>
  <si>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</si>
  <si>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</si>
  <si>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</si>
  <si>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</si>
  <si>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</si>
  <si>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</si>
  <si>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</si>
  <si>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</si>
  <si>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</si>
  <si>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</si>
  <si>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</si>
  <si>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</si>
  <si>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</si>
  <si>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</si>
  <si>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</si>
  <si>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</si>
  <si>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</si>
  <si>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</si>
  <si>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</si>
  <si>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</si>
  <si>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</si>
  <si>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</si>
  <si>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</si>
  <si>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</si>
  <si>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</si>
  <si>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</si>
  <si>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</si>
  <si>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</si>
  <si>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</si>
  <si>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</si>
  <si>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</si>
  <si>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</si>
  <si>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</si>
  <si>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</si>
  <si>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</si>
  <si>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</si>
  <si>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</si>
  <si>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</si>
  <si>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</si>
  <si>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</si>
  <si>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</si>
  <si>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</si>
  <si>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</si>
  <si>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</si>
  <si>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</si>
  <si>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</si>
  <si>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</si>
  <si>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</si>
  <si>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</si>
  <si>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</si>
  <si>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</si>
  <si>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</si>
  <si>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</si>
  <si>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</si>
  <si>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</si>
  <si>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</si>
  <si>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</si>
  <si>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</si>
  <si>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</si>
  <si>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</si>
  <si>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</si>
  <si>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</si>
  <si>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</si>
  <si>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</si>
  <si>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</si>
  <si>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</si>
  <si>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</si>
  <si>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</si>
  <si>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</si>
  <si>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</si>
  <si>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</si>
  <si>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</si>
  <si>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</si>
  <si>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</si>
  <si>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</si>
  <si>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</si>
  <si>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</si>
  <si>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</si>
  <si>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</si>
  <si>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</si>
  <si>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</si>
  <si>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</si>
  <si>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</si>
  <si>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</si>
  <si>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</si>
  <si>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</si>
  <si>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</si>
  <si>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</si>
  <si>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</si>
  <si>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</si>
  <si>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</si>
  <si>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</si>
  <si>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</si>
  <si>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</si>
  <si>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</si>
  <si>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</si>
  <si>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</si>
  <si>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</si>
  <si>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</si>
  <si>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</si>
  <si>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</si>
  <si>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</si>
  <si>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</si>
  <si>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</si>
  <si>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</si>
  <si>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</si>
  <si>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</si>
  <si>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</si>
  <si>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</si>
  <si>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</si>
  <si>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</si>
  <si>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</si>
  <si>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</si>
  <si>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</si>
  <si>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</si>
  <si>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</si>
  <si>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</si>
  <si>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</si>
  <si>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</si>
  <si>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</si>
  <si>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</si>
  <si>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</si>
  <si>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</si>
  <si>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</si>
  <si>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</si>
  <si>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</si>
  <si>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</si>
  <si>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</si>
  <si>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</si>
  <si>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</si>
  <si>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</si>
  <si>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</si>
  <si>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</si>
  <si>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</si>
  <si>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</si>
  <si>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</si>
  <si>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</si>
  <si>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</si>
  <si>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</si>
  <si>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</si>
  <si>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</si>
  <si>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</si>
  <si>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</si>
  <si>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</si>
  <si>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</si>
  <si>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</si>
  <si>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</si>
  <si>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</si>
  <si>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</si>
  <si>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</si>
  <si>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</si>
  <si>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</si>
  <si>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</si>
  <si>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</si>
  <si>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</si>
  <si>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</si>
  <si>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</si>
  <si>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</si>
  <si>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</si>
  <si>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</si>
  <si>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</si>
  <si>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</si>
  <si>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</si>
  <si>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</si>
  <si>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</si>
  <si>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</si>
  <si>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</si>
  <si>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</si>
  <si>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</si>
  <si>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</si>
  <si>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</si>
  <si>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</si>
  <si>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</si>
  <si>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</si>
  <si>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</si>
  <si>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</si>
  <si>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</si>
  <si>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</si>
  <si>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</si>
  <si>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</si>
  <si>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</si>
  <si>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</si>
  <si>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</si>
  <si>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</si>
  <si>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</si>
  <si>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</si>
  <si>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</si>
  <si>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</si>
  <si>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</si>
  <si>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</si>
  <si>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</si>
  <si>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</si>
  <si>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</si>
  <si>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</si>
  <si>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</si>
  <si>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</si>
  <si>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</si>
  <si>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</si>
  <si>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</si>
  <si>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</si>
  <si>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</si>
  <si>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</si>
  <si>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</si>
  <si>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</si>
  <si>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</si>
  <si>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</si>
  <si>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</si>
  <si>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</si>
  <si>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</si>
  <si>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</si>
  <si>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</si>
  <si>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</si>
  <si>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</si>
  <si>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</si>
  <si>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</si>
  <si>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</si>
  <si>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</si>
  <si>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</si>
  <si>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</si>
  <si>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</si>
  <si>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</si>
  <si>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</si>
  <si>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</si>
  <si>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</si>
  <si>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</si>
  <si>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</si>
  <si>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</si>
  <si>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</si>
  <si>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</si>
  <si>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</si>
  <si>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</si>
  <si>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</si>
  <si>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</si>
  <si>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</si>
  <si>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</si>
  <si>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</si>
  <si>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</si>
  <si>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</si>
  <si>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</si>
  <si>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</si>
  <si>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</si>
  <si>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</si>
  <si>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</si>
  <si>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</si>
  <si>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</si>
  <si>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</si>
  <si>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</si>
  <si>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</si>
  <si>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</si>
  <si>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</si>
  <si>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</si>
  <si>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</si>
  <si>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</si>
  <si>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</si>
  <si>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</si>
  <si>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</si>
  <si>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</si>
  <si>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</si>
  <si>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</si>
  <si>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</si>
  <si>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</si>
  <si>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</si>
  <si>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</si>
  <si>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</si>
  <si>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</si>
  <si>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</si>
  <si>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</si>
  <si>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</si>
  <si>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</si>
  <si>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</si>
  <si>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</si>
  <si>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</si>
  <si>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</si>
  <si>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</si>
  <si>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</si>
  <si>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</si>
  <si>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</si>
  <si>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</si>
  <si>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</si>
  <si>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</si>
  <si>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</si>
  <si>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</si>
  <si>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</si>
  <si>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</si>
  <si>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</si>
  <si>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</si>
  <si>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</si>
  <si>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</si>
  <si>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</si>
  <si>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</si>
  <si>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</si>
  <si>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</si>
  <si>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</si>
  <si>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</si>
  <si>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</si>
  <si>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</si>
  <si>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</si>
  <si>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</si>
  <si>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</si>
  <si>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</si>
  <si>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</si>
  <si>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</si>
  <si>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</si>
  <si>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</si>
  <si>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</si>
  <si>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</si>
  <si>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</si>
  <si>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</si>
  <si>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</si>
  <si>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</si>
  <si>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</si>
  <si>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</si>
  <si>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</si>
  <si>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</si>
  <si>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</si>
  <si>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</si>
  <si>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</si>
  <si>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</si>
  <si>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</si>
  <si>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</si>
  <si>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</si>
  <si>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</si>
  <si>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</si>
  <si>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</si>
  <si>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</si>
  <si>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</si>
  <si>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</si>
  <si>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</si>
  <si>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</si>
  <si>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</si>
  <si>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</si>
  <si>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</si>
  <si>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</si>
  <si>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</si>
  <si>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</si>
  <si>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</si>
  <si>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</si>
  <si>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</si>
  <si>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</si>
  <si>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</si>
  <si>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</si>
  <si>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</si>
  <si>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</si>
  <si>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</si>
  <si>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</si>
  <si>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</si>
  <si>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</si>
  <si>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</si>
  <si>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</si>
  <si>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</si>
  <si>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</si>
  <si>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</si>
  <si>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</si>
  <si>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</si>
  <si>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</si>
  <si>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</si>
  <si>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</si>
  <si>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</si>
  <si>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</si>
  <si>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</si>
  <si>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</si>
  <si>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</si>
  <si>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</si>
  <si>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</si>
  <si>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</si>
  <si>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</si>
  <si>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</si>
  <si>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</si>
  <si>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</si>
  <si>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</si>
  <si>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</si>
  <si>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</si>
  <si>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</si>
  <si>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</si>
  <si>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</si>
  <si>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</si>
  <si>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</si>
  <si>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</si>
  <si>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</si>
  <si>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</si>
  <si>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</si>
  <si>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</si>
  <si>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</si>
  <si>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</si>
  <si>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</si>
  <si>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</si>
  <si>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</si>
  <si>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</si>
  <si>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</si>
  <si>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</si>
  <si>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</si>
  <si>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</si>
  <si>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</si>
  <si>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</si>
  <si>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</si>
  <si>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</si>
  <si>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</si>
  <si>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</si>
  <si>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</si>
  <si>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</si>
  <si>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</si>
  <si>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</si>
  <si>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</si>
  <si>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</si>
  <si>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</si>
  <si>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</si>
  <si>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</si>
  <si>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</si>
  <si>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</si>
  <si>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</si>
  <si>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</si>
  <si>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</si>
  <si>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</si>
  <si>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</si>
  <si>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</si>
  <si>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</si>
  <si>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</si>
  <si>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</si>
  <si>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</si>
  <si>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</si>
  <si>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</si>
  <si>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</si>
  <si>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</si>
  <si>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</si>
  <si>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</si>
  <si>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</si>
  <si>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</si>
  <si>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</si>
  <si>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</si>
  <si>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</si>
  <si>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</si>
  <si>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</si>
  <si>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</si>
  <si>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</si>
  <si>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</si>
  <si>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</si>
  <si>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</si>
  <si>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</si>
  <si>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</si>
  <si>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</si>
  <si>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</si>
  <si>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</si>
  <si>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</si>
  <si>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</si>
  <si>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</si>
  <si>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</si>
  <si>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</si>
  <si>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</si>
  <si>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</si>
  <si>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</si>
  <si>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</si>
  <si>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</si>
  <si>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</si>
  <si>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</si>
  <si>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</si>
  <si>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</si>
  <si>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</si>
  <si>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</si>
  <si>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</si>
  <si>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</si>
  <si>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</si>
  <si>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</si>
  <si>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</si>
  <si>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</si>
  <si>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</si>
  <si>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</si>
  <si>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</si>
  <si>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</si>
  <si>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</si>
  <si>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</si>
  <si>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</si>
  <si>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</si>
  <si>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</si>
  <si>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</si>
  <si>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</si>
  <si>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</si>
  <si>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</si>
  <si>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</si>
  <si>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</si>
  <si>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</si>
  <si>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</si>
  <si>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</si>
  <si>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</si>
  <si>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</si>
  <si>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</si>
  <si>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</si>
  <si>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</si>
  <si>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</si>
  <si>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</si>
  <si>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</si>
  <si>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</si>
  <si>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</si>
  <si>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</si>
  <si>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</si>
  <si>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</si>
  <si>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</si>
  <si>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</si>
  <si>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</si>
  <si>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</si>
  <si>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</si>
  <si>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</si>
  <si>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</si>
  <si>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</si>
  <si>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</si>
  <si>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</si>
  <si>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</si>
  <si>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</si>
  <si>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</si>
  <si>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</si>
  <si>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</si>
  <si>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</si>
  <si>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</si>
  <si>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</si>
  <si>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</si>
  <si>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</si>
  <si>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</si>
  <si>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</si>
  <si>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</si>
  <si>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</si>
  <si>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</si>
  <si>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</si>
  <si>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</si>
  <si>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</si>
  <si>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</si>
  <si>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</si>
  <si>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</si>
  <si>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</si>
  <si>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</si>
  <si>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</si>
  <si>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</si>
  <si>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</si>
  <si>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</si>
  <si>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</si>
  <si>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</si>
  <si>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</si>
  <si>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</si>
  <si>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</si>
  <si>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</si>
  <si>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</si>
  <si>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</si>
  <si>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</si>
  <si>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</si>
  <si>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</si>
  <si>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</si>
  <si>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</si>
  <si>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</si>
  <si>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</si>
  <si>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</si>
  <si>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</si>
  <si>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</si>
  <si>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</si>
  <si>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</si>
  <si>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</si>
  <si>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</si>
  <si>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</si>
  <si>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</si>
  <si>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</si>
  <si>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</si>
  <si>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</si>
  <si>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</si>
  <si>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</si>
  <si>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</si>
  <si>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</si>
  <si>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</si>
  <si>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</si>
  <si>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</si>
  <si>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</si>
  <si>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</si>
  <si>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</si>
  <si>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</si>
  <si>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</si>
  <si>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</si>
  <si>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</si>
  <si>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</si>
  <si>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</si>
  <si>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</si>
  <si>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</si>
  <si>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</si>
  <si>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</si>
  <si>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</si>
  <si>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</si>
  <si>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</si>
  <si>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</si>
  <si>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</si>
  <si>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</si>
  <si>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</si>
  <si>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</si>
  <si>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</si>
  <si>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</si>
  <si>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</si>
  <si>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</si>
  <si>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</si>
  <si>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</si>
  <si>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</si>
  <si>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</si>
  <si>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</si>
  <si>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</si>
  <si>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</si>
  <si>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</si>
  <si>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</si>
  <si>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</si>
  <si>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</si>
  <si>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</si>
  <si>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</si>
  <si>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</si>
  <si>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</si>
  <si>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</si>
  <si>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</si>
  <si>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</si>
  <si>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</si>
  <si>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</si>
  <si>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</si>
  <si>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</si>
  <si>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</si>
  <si>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</si>
  <si>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</si>
  <si>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</si>
  <si>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</si>
  <si>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</si>
  <si>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</si>
  <si>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</si>
  <si>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</si>
  <si>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</si>
  <si>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</si>
  <si>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</si>
  <si>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</si>
  <si>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</si>
  <si>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</si>
  <si>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</si>
  <si>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</si>
  <si>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</si>
  <si>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</si>
  <si>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</si>
  <si>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</si>
  <si>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</si>
  <si>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</si>
  <si>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</si>
  <si>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</si>
  <si>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</si>
  <si>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</si>
  <si>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</si>
  <si>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</si>
  <si>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</si>
  <si>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</si>
  <si>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</si>
  <si>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</si>
  <si>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</si>
  <si>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</si>
  <si>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</si>
  <si>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</si>
  <si>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</si>
  <si>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</si>
  <si>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</si>
  <si>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</si>
  <si>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</si>
  <si>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</si>
  <si>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</si>
  <si>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</si>
  <si>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</si>
  <si>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</si>
  <si>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</si>
  <si>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</si>
  <si>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</si>
  <si>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</si>
  <si>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</si>
  <si>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</si>
  <si>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</si>
  <si>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</si>
  <si>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</si>
  <si>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</si>
  <si>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</si>
  <si>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</si>
  <si>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</si>
  <si>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</si>
  <si>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</si>
  <si>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</si>
  <si>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</si>
  <si>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</si>
  <si>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</si>
  <si>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</si>
  <si>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</si>
  <si>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</si>
  <si>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</si>
  <si>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</si>
  <si>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</si>
  <si>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</si>
  <si>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</si>
  <si>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</si>
  <si>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</si>
  <si>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</si>
  <si>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</si>
  <si>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</si>
  <si>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</si>
  <si>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</si>
  <si>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</si>
  <si>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</si>
  <si>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</si>
  <si>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</si>
  <si>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</si>
  <si>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</si>
  <si>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</si>
  <si>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</si>
  <si>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</si>
  <si>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</si>
  <si>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</si>
  <si>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</si>
  <si>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</si>
  <si>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</si>
  <si>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</si>
  <si>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</si>
  <si>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</si>
  <si>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</si>
  <si>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</si>
  <si>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</si>
  <si>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</si>
  <si>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</si>
  <si>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</si>
  <si>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</si>
  <si>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</si>
  <si>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</si>
  <si>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</si>
  <si>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</si>
  <si>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</si>
  <si>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</si>
  <si>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</si>
  <si>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</si>
  <si>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</si>
  <si>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</si>
  <si>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</si>
  <si>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</si>
  <si>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</si>
  <si>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</si>
  <si>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</si>
  <si>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</si>
  <si>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</si>
  <si>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</si>
  <si>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</si>
  <si>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</si>
  <si>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</si>
  <si>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</si>
  <si>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</si>
  <si>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</si>
  <si>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</si>
  <si>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</si>
  <si>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</si>
  <si>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</si>
  <si>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</si>
  <si>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</si>
  <si>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</si>
  <si>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</si>
  <si>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</si>
  <si>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</si>
  <si>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</si>
  <si>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</si>
  <si>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</si>
  <si>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</si>
  <si>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</si>
  <si>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</si>
  <si>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</si>
  <si>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</si>
  <si>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</si>
  <si>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</si>
  <si>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</si>
  <si>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</si>
  <si>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</si>
  <si>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</si>
  <si>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</si>
  <si>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</si>
  <si>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</si>
  <si>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</si>
  <si>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</si>
  <si>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</si>
  <si>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</si>
  <si>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</si>
  <si>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</si>
  <si>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</si>
  <si>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</si>
  <si>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</si>
  <si>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</si>
  <si>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</si>
  <si>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</si>
  <si>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</si>
  <si>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</si>
  <si>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</si>
  <si>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</si>
  <si>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</si>
  <si>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</si>
  <si>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</si>
  <si>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</si>
  <si>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</si>
  <si>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</si>
  <si>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</si>
  <si>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</si>
  <si>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</si>
  <si>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</si>
  <si>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</si>
  <si>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</si>
  <si>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</si>
  <si>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</si>
  <si>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</si>
  <si>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</si>
  <si>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</si>
  <si>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</si>
  <si>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</si>
  <si>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</si>
  <si>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</si>
  <si>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</si>
  <si>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</si>
  <si>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</si>
  <si>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</si>
  <si>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</si>
  <si>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</si>
  <si>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</si>
  <si>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</si>
  <si>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</si>
  <si>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</si>
  <si>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</si>
  <si>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</si>
  <si>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</si>
  <si>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</si>
  <si>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</si>
  <si>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</si>
  <si>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</si>
  <si>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</si>
  <si>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</si>
  <si>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</si>
  <si>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</si>
  <si>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</si>
  <si>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</si>
  <si>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</si>
  <si>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</si>
  <si>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</si>
  <si>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</si>
  <si>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</si>
  <si>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</si>
  <si>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</si>
  <si>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</si>
  <si>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</si>
  <si>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</si>
  <si>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</si>
  <si>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</si>
  <si>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</si>
  <si>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</si>
  <si>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</si>
  <si>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</si>
  <si>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</si>
  <si>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</si>
  <si>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</si>
  <si>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</si>
  <si>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</si>
  <si>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</si>
  <si>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</si>
  <si>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</si>
  <si>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</si>
  <si>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</si>
  <si>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</si>
  <si>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</si>
  <si>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</si>
  <si>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</si>
  <si>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</si>
  <si>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</si>
  <si>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</si>
  <si>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</si>
  <si>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</si>
  <si>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</si>
  <si>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</si>
  <si>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</si>
  <si>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</si>
  <si>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</si>
  <si>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</si>
  <si>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</si>
  <si>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</si>
  <si>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</si>
  <si>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</si>
  <si>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</si>
  <si>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</si>
  <si>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</si>
  <si>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</si>
  <si>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</si>
  <si>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</si>
  <si>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</si>
  <si>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</si>
  <si>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</si>
  <si>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</si>
  <si>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</si>
  <si>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</si>
  <si>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</si>
  <si>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</si>
  <si>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</si>
  <si>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</si>
  <si>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</si>
  <si>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</si>
  <si>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</si>
  <si>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</si>
  <si>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</si>
  <si>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</si>
  <si>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</si>
  <si>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</si>
  <si>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</si>
  <si>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</si>
  <si>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</si>
  <si>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</si>
  <si>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</si>
  <si>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</si>
  <si>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</si>
  <si>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</si>
  <si>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</si>
  <si>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</si>
  <si>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</si>
  <si>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</si>
  <si>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</si>
  <si>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</si>
  <si>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</si>
  <si>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</si>
  <si>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</si>
  <si>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</si>
  <si>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</si>
  <si>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</si>
  <si>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</si>
  <si>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</si>
  <si>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</si>
  <si>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</si>
  <si>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</si>
  <si>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</si>
  <si>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</si>
  <si>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</si>
  <si>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</si>
  <si>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</si>
  <si>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</si>
  <si>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</si>
  <si>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</si>
  <si>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</si>
  <si>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</si>
  <si>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</si>
  <si>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</si>
  <si>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</si>
  <si>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</si>
  <si>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</si>
  <si>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</si>
  <si>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</si>
  <si>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</si>
  <si>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</si>
  <si>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</si>
  <si>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</si>
  <si>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</si>
  <si>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</si>
  <si>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</si>
  <si>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</si>
  <si>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</si>
  <si>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</si>
  <si>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</si>
  <si>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</si>
  <si>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</si>
  <si>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</si>
  <si>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</si>
  <si>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</si>
  <si>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</si>
  <si>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</si>
  <si>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</si>
  <si>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</si>
  <si>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</si>
  <si>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</si>
  <si>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</si>
  <si>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</si>
  <si>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</si>
  <si>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</si>
  <si>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</si>
  <si>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</si>
  <si>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</si>
  <si>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</si>
  <si>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</si>
  <si>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</si>
  <si>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</si>
  <si>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</si>
  <si>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</si>
  <si>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</si>
  <si>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</si>
  <si>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</si>
  <si>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</si>
  <si>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</si>
  <si>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</si>
  <si>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</si>
  <si>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</si>
  <si>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</si>
  <si>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</si>
  <si>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</si>
  <si>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</si>
  <si>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</si>
  <si>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</si>
  <si>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</si>
  <si>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</si>
  <si>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</si>
  <si>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</si>
  <si>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</si>
  <si>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</si>
  <si>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</si>
  <si>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</si>
  <si>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</si>
  <si>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</si>
  <si>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</si>
  <si>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</si>
  <si>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</si>
  <si>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</si>
  <si>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</si>
  <si>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</si>
  <si>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</si>
  <si>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</si>
  <si>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</si>
  <si>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</si>
  <si>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</si>
  <si>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</si>
  <si>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</si>
  <si>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</si>
  <si>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</si>
  <si>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</si>
  <si>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</si>
  <si>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</si>
  <si>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</si>
  <si>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</si>
  <si>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</si>
  <si>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</si>
  <si>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</si>
  <si>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</si>
  <si>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</si>
  <si>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</si>
  <si>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</si>
  <si>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</si>
  <si>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</si>
  <si>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</si>
  <si>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</si>
  <si>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</si>
  <si>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</si>
  <si>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</si>
  <si>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</si>
  <si>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</si>
  <si>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</si>
  <si>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</si>
  <si>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</si>
  <si>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</si>
  <si>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</si>
  <si>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</si>
  <si>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</si>
  <si>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</si>
  <si>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</si>
  <si>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</si>
  <si>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</si>
  <si>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</si>
  <si>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</si>
  <si>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</si>
  <si>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</si>
  <si>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</si>
  <si>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</si>
  <si>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</si>
  <si>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</si>
  <si>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</si>
  <si>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</si>
  <si>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</si>
  <si>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</si>
  <si>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</si>
  <si>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</si>
  <si>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</si>
  <si>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</si>
  <si>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</si>
  <si>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</si>
  <si>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</si>
  <si>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</si>
  <si>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</si>
  <si>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</si>
  <si>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</si>
  <si>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</si>
  <si>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</si>
  <si>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</si>
  <si>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</si>
  <si>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</si>
  <si>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</si>
  <si>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</si>
  <si>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</si>
  <si>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</si>
  <si>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</si>
  <si>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</si>
  <si>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</si>
  <si>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</si>
  <si>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</si>
  <si>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</si>
  <si>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</si>
  <si>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</si>
  <si>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</si>
  <si>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</si>
  <si>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</si>
  <si>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</si>
  <si>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</si>
  <si>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</si>
  <si>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</si>
  <si>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</si>
  <si>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</si>
  <si>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</si>
  <si>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</si>
  <si>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</si>
  <si>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</si>
  <si>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</si>
  <si>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</si>
  <si>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</si>
  <si>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</si>
  <si>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</si>
  <si>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</si>
  <si>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</si>
  <si>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</si>
  <si>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</si>
  <si>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</si>
  <si>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</si>
  <si>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</si>
  <si>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</si>
  <si>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</si>
  <si>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</si>
  <si>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</si>
  <si>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</si>
  <si>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</si>
  <si>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</si>
  <si>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</si>
  <si>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</si>
  <si>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</si>
  <si>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</si>
  <si>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</si>
  <si>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</si>
  <si>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</si>
  <si>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</si>
  <si>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</si>
  <si>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</si>
  <si>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</si>
  <si>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</si>
  <si>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</si>
  <si>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</si>
  <si>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</si>
  <si>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</si>
  <si>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</si>
  <si>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</si>
  <si>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</si>
  <si>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</si>
  <si>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</si>
  <si>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</si>
  <si>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</si>
  <si>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</si>
  <si>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</si>
  <si>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</si>
  <si>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</si>
  <si>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</si>
  <si>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</si>
  <si>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</si>
  <si>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</si>
  <si>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</si>
  <si>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</si>
  <si>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</si>
  <si>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</si>
  <si>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</si>
  <si>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</si>
  <si>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</si>
  <si>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</si>
  <si>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</si>
  <si>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</si>
  <si>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</si>
  <si>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</si>
  <si>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</si>
  <si>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</si>
  <si>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</si>
  <si>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</si>
  <si>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</si>
  <si>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</si>
  <si>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</si>
  <si>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</si>
  <si>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</si>
  <si>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</si>
  <si>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</si>
  <si>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</si>
  <si>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</si>
  <si>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</si>
  <si>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</si>
  <si>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</si>
  <si>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</si>
  <si>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</si>
  <si>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</si>
  <si>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</si>
  <si>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</si>
  <si>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</si>
  <si>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</si>
  <si>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</si>
  <si>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</si>
  <si>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</si>
  <si>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</si>
  <si>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</si>
  <si>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</si>
  <si>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</si>
  <si>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</si>
  <si>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</si>
  <si>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</si>
  <si>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</si>
  <si>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</si>
  <si>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</si>
  <si>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</si>
  <si>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</si>
  <si>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</si>
  <si>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</si>
  <si>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</si>
  <si>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</si>
  <si>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</si>
  <si>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</si>
  <si>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</si>
  <si>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</si>
  <si>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</si>
  <si>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</si>
  <si>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</si>
  <si>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</si>
  <si>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</si>
  <si>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</si>
  <si>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</si>
  <si>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</si>
  <si>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</si>
  <si>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</si>
  <si>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</si>
  <si>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</si>
  <si>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</si>
  <si>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</si>
  <si>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</si>
  <si>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</si>
  <si>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</si>
  <si>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</si>
  <si>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</si>
  <si>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</si>
  <si>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</si>
  <si>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</si>
  <si>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</si>
  <si>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</si>
  <si>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</si>
  <si>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</si>
  <si>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</si>
  <si>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</si>
  <si>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</si>
  <si>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</si>
  <si>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</si>
  <si>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</si>
  <si>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</si>
  <si>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</si>
  <si>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</si>
  <si>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</si>
  <si>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</si>
  <si>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</si>
  <si>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</si>
  <si>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</si>
  <si>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</si>
  <si>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</si>
  <si>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</si>
  <si>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</si>
  <si>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</si>
  <si>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</si>
  <si>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</si>
  <si>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</si>
  <si>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</si>
  <si>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</si>
  <si>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</si>
  <si>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</si>
  <si>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</si>
  <si>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</si>
  <si>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</si>
  <si>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</si>
  <si>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</si>
  <si>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</si>
  <si>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</si>
  <si>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</si>
  <si>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</si>
  <si>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</si>
  <si>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</si>
  <si>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</si>
  <si>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</si>
  <si>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</si>
  <si>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</si>
  <si>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</si>
  <si>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</si>
  <si>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</si>
  <si>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</si>
  <si>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</si>
  <si>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</si>
  <si>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</si>
  <si>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</si>
  <si>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</si>
  <si>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</si>
  <si>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</si>
  <si>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</si>
  <si>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</si>
  <si>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</si>
  <si>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</si>
  <si>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</si>
  <si>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</si>
  <si>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</si>
  <si>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</si>
  <si>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</si>
  <si>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</si>
  <si>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</si>
  <si>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</si>
  <si>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</si>
  <si>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</si>
  <si>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</si>
  <si>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</si>
  <si>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</si>
  <si>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</si>
  <si>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</si>
  <si>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</si>
  <si>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</si>
  <si>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</si>
  <si>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</si>
  <si>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</si>
  <si>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</si>
  <si>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</si>
  <si>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</si>
  <si>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</si>
  <si>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</si>
  <si>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</si>
  <si>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</si>
  <si>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</si>
  <si>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</si>
  <si>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</si>
  <si>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</si>
  <si>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</si>
  <si>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</si>
  <si>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</si>
  <si>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</si>
  <si>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</si>
  <si>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</si>
  <si>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</si>
  <si>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</si>
  <si>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</si>
  <si>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</si>
  <si>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</si>
  <si>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</si>
  <si>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</si>
  <si>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</si>
  <si>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</si>
  <si>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</si>
  <si>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</si>
  <si>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</si>
  <si>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</si>
  <si>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</si>
  <si>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</si>
  <si>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</si>
  <si>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</si>
  <si>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</si>
  <si>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</si>
  <si>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</si>
  <si>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</si>
  <si>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</si>
  <si>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</si>
  <si>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</si>
  <si>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</si>
  <si>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</si>
  <si>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</si>
  <si>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</si>
  <si>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</si>
  <si>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</si>
  <si>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</si>
  <si>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</si>
  <si>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</si>
  <si>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</si>
  <si>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</si>
  <si>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</si>
  <si>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</si>
  <si>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</si>
  <si>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</si>
  <si>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</si>
  <si>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</si>
  <si>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</si>
  <si>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</si>
  <si>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</si>
  <si>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</si>
  <si>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</si>
  <si>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</si>
  <si>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</si>
  <si>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</si>
  <si>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</si>
  <si>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</si>
  <si>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</si>
  <si>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</si>
  <si>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</si>
  <si>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</si>
  <si>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</si>
  <si>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</si>
  <si>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</si>
  <si>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</si>
  <si>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</si>
  <si>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</si>
  <si>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</si>
  <si>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</si>
  <si>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</si>
  <si>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</si>
  <si>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</si>
  <si>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</si>
  <si>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</si>
  <si>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</si>
  <si>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</si>
  <si>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</si>
  <si>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</si>
  <si>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</si>
  <si>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</si>
  <si>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</si>
  <si>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</si>
  <si>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</si>
  <si>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</si>
  <si>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</si>
  <si>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</si>
  <si>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</si>
  <si>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</si>
  <si>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</si>
  <si>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</si>
  <si>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</si>
  <si>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</si>
  <si>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</si>
  <si>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</si>
  <si>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</si>
  <si>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</si>
  <si>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</si>
  <si>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</si>
  <si>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</si>
  <si>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</si>
  <si>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</si>
  <si>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</si>
  <si>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</si>
  <si>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</si>
  <si>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</si>
  <si>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</si>
  <si>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</si>
  <si>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</si>
  <si>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</si>
  <si>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</si>
  <si>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</si>
  <si>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</si>
  <si>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</si>
  <si>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</si>
  <si>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</si>
  <si>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</si>
  <si>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</si>
  <si>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</si>
  <si>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</si>
  <si>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</si>
  <si>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</si>
  <si>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</si>
  <si>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</si>
  <si>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</si>
  <si>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</si>
  <si>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</si>
  <si>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</si>
  <si>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</si>
  <si>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</si>
  <si>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</si>
  <si>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</si>
  <si>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</si>
  <si>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</si>
  <si>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</si>
  <si>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</si>
  <si>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</si>
  <si>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</si>
  <si>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</si>
  <si>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</si>
  <si>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</si>
  <si>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</si>
  <si>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</si>
  <si>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</si>
  <si>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</si>
  <si>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</si>
  <si>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</si>
  <si>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</si>
  <si>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</si>
  <si>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</si>
  <si>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</si>
  <si>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</si>
  <si>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</si>
  <si>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</si>
  <si>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</si>
  <si>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</si>
  <si>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</si>
  <si>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</si>
  <si>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</si>
  <si>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</si>
  <si>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</si>
  <si>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</si>
  <si>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</si>
  <si>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</si>
  <si>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</si>
  <si>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</si>
  <si>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</si>
  <si>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</si>
  <si>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</si>
  <si>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</si>
  <si>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</si>
  <si>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</si>
  <si>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</si>
  <si>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</si>
  <si>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</si>
  <si>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</si>
  <si>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</si>
  <si>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</si>
  <si>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</si>
  <si>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</si>
  <si>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</si>
  <si>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</si>
  <si>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</si>
  <si>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</si>
  <si>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</si>
  <si>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</si>
  <si>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</si>
  <si>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</si>
  <si>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</si>
  <si>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</si>
  <si>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</si>
  <si>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</si>
  <si>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</si>
  <si>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</si>
  <si>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</si>
  <si>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</si>
  <si>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</si>
  <si>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</si>
  <si>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</si>
  <si>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</si>
  <si>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</si>
  <si>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</si>
  <si>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</si>
  <si>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</si>
  <si>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</si>
  <si>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</si>
  <si>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</si>
  <si>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</si>
  <si>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</si>
  <si>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</si>
  <si>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</si>
  <si>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</si>
  <si>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</si>
  <si>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</si>
  <si>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</si>
  <si>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</si>
  <si>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</si>
  <si>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</si>
  <si>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</si>
  <si>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</si>
  <si>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</si>
  <si>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</si>
  <si>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</si>
  <si>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</si>
  <si>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</si>
  <si>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</si>
  <si>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</si>
  <si>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</si>
  <si>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</si>
  <si>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</si>
  <si>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</si>
  <si>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</si>
  <si>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</si>
  <si>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</si>
  <si>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</si>
  <si>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</si>
  <si>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</si>
  <si>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</si>
  <si>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</si>
  <si>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</si>
  <si>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</si>
  <si>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</si>
  <si>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</si>
  <si>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</si>
  <si>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</si>
  <si>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</si>
  <si>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</si>
  <si>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</si>
  <si>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</si>
  <si>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</si>
  <si>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</si>
  <si>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</si>
  <si>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</si>
  <si>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</si>
  <si>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</si>
  <si>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</si>
  <si>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</si>
  <si>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</si>
  <si>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</si>
  <si>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</si>
  <si>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</si>
  <si>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</si>
  <si>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</si>
  <si>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</si>
  <si>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</si>
  <si>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</si>
  <si>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</si>
  <si>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</si>
  <si>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</si>
  <si>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</si>
  <si>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</si>
  <si>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</si>
  <si>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</si>
  <si>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</si>
  <si>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</si>
  <si>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</si>
  <si>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</si>
  <si>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</si>
  <si>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</si>
  <si>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</si>
  <si>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</si>
  <si>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</si>
  <si>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</si>
  <si>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</si>
  <si>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</si>
  <si>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</si>
  <si>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</si>
  <si>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</si>
  <si>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</si>
  <si>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</si>
  <si>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</si>
  <si>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</si>
  <si>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</si>
  <si>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</si>
  <si>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</si>
  <si>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</si>
  <si>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</si>
  <si>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</si>
  <si>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</si>
  <si>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</si>
  <si>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</si>
  <si>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</si>
  <si>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</si>
  <si>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</si>
  <si>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</si>
  <si>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</si>
  <si>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</si>
  <si>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</si>
  <si>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</si>
  <si>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</si>
  <si>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</si>
  <si>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</si>
  <si>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</si>
  <si>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</si>
  <si>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</si>
  <si>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</si>
  <si>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</si>
  <si>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</si>
  <si>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</si>
  <si>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</si>
  <si>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</si>
  <si>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</si>
  <si>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</si>
  <si>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</si>
  <si>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</si>
  <si>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</si>
  <si>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</si>
  <si>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</si>
  <si>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</si>
  <si>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</si>
  <si>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</si>
  <si>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</si>
  <si>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</si>
  <si>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</si>
  <si>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</si>
  <si>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</si>
  <si>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</si>
  <si>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</si>
  <si>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</si>
  <si>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</si>
  <si>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</si>
  <si>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</si>
  <si>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</si>
  <si>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</si>
  <si>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</si>
  <si>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</si>
  <si>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</si>
  <si>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</si>
  <si>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</si>
  <si>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</si>
  <si>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</si>
  <si>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</si>
  <si>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</si>
  <si>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</si>
  <si>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</si>
  <si>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</si>
  <si>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</si>
  <si>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</si>
  <si>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</si>
  <si>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</si>
  <si>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</si>
  <si>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</si>
  <si>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</si>
  <si>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</si>
  <si>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</si>
  <si>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</si>
  <si>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</si>
  <si>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</si>
  <si>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</si>
  <si>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</si>
  <si>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</si>
  <si>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</si>
  <si>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</si>
  <si>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</si>
  <si>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</si>
  <si>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</si>
  <si>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</si>
  <si>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</si>
  <si>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</si>
  <si>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</si>
  <si>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</si>
  <si>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</si>
  <si>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</si>
  <si>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</si>
  <si>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</si>
  <si>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</si>
  <si>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</si>
  <si>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</si>
  <si>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</si>
  <si>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</si>
  <si>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</si>
  <si>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</si>
  <si>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</si>
  <si>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</si>
  <si>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</si>
  <si>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</si>
  <si>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</si>
  <si>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</si>
  <si>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</si>
  <si>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</si>
  <si>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</si>
  <si>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</si>
  <si>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</si>
  <si>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</si>
  <si>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</si>
  <si>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</si>
  <si>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</si>
  <si>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</si>
  <si>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</si>
  <si>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</si>
  <si>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</si>
  <si>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</si>
  <si>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</si>
  <si>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</si>
  <si>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</si>
  <si>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</si>
  <si>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</si>
  <si>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</si>
  <si>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</si>
  <si>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</si>
  <si>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</si>
  <si>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</si>
  <si>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</si>
  <si>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</si>
  <si>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</si>
  <si>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</si>
  <si>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</si>
  <si>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</si>
  <si>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</si>
  <si>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</si>
  <si>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</si>
  <si>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</si>
  <si>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</si>
  <si>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</si>
  <si>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</si>
  <si>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</si>
  <si>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</si>
  <si>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</si>
  <si>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</si>
  <si>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</si>
  <si>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</si>
  <si>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</si>
  <si>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</si>
  <si>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</si>
  <si>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</si>
  <si>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</si>
  <si>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</si>
  <si>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</si>
  <si>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</si>
  <si>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</si>
  <si>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</si>
  <si>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</si>
  <si>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</si>
  <si>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</si>
  <si>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</si>
  <si>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</si>
  <si>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</si>
  <si>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</si>
  <si>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</si>
  <si>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</si>
  <si>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</si>
  <si>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</si>
  <si>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</si>
  <si>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</si>
  <si>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</si>
  <si>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</si>
  <si>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</si>
  <si>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</si>
  <si>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</si>
  <si>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</si>
  <si>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</si>
  <si>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</si>
  <si>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</si>
  <si>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</si>
  <si>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</si>
  <si>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</si>
  <si>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</si>
  <si>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</si>
  <si>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</si>
  <si>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</si>
  <si>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</si>
  <si>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</si>
  <si>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</si>
  <si>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</si>
  <si>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</si>
  <si>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</si>
  <si>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</si>
  <si>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</si>
  <si>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</si>
  <si>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</si>
  <si>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</si>
  <si>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</si>
  <si>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</si>
  <si>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</si>
  <si>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</si>
  <si>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</si>
  <si>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</si>
  <si>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</si>
  <si>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</si>
  <si>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</si>
  <si>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</si>
  <si>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</si>
  <si>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</si>
  <si>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</si>
  <si>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</si>
  <si>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</si>
  <si>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</si>
  <si>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</si>
  <si>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</si>
  <si>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</si>
  <si>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</si>
  <si>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</si>
  <si>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</si>
  <si>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</si>
  <si>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</si>
  <si>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</si>
  <si>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</si>
  <si>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</si>
  <si>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</si>
  <si>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</si>
  <si>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</si>
  <si>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</si>
  <si>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</si>
  <si>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</si>
  <si>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</si>
  <si>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</si>
  <si>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</si>
  <si>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</si>
  <si>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</si>
  <si>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</si>
  <si>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</si>
  <si>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</si>
  <si>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</si>
  <si>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</si>
  <si>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</si>
  <si>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</si>
  <si>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</si>
  <si>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</si>
  <si>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</si>
  <si>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</si>
  <si>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</si>
  <si>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</si>
  <si>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</si>
  <si>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</si>
  <si>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</si>
  <si>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</si>
  <si>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</si>
  <si>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</si>
  <si>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</si>
  <si>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</si>
  <si>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</si>
  <si>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</si>
  <si>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</si>
  <si>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</si>
  <si>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</si>
  <si>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</si>
  <si>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</si>
  <si>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</si>
  <si>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</si>
  <si>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</si>
  <si>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</si>
  <si>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</si>
  <si>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</si>
  <si>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</si>
  <si>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</si>
  <si>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</si>
  <si>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</si>
  <si>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</si>
  <si>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</si>
  <si>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</si>
  <si>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</si>
  <si>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</si>
  <si>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</si>
  <si>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</si>
  <si>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</si>
  <si>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</si>
  <si>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</si>
  <si>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</si>
  <si>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</si>
  <si>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</si>
  <si>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</si>
  <si>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</si>
  <si>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</si>
  <si>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</si>
  <si>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</si>
  <si>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</si>
  <si>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</si>
  <si>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</si>
  <si>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</si>
  <si>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</si>
  <si>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</si>
  <si>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</si>
  <si>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</si>
  <si>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</si>
  <si>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</si>
  <si>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</si>
  <si>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</si>
  <si>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</si>
  <si>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</si>
  <si>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</si>
  <si>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</si>
  <si>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</si>
  <si>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</si>
  <si>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</si>
  <si>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</si>
  <si>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</si>
  <si>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</si>
  <si>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</si>
  <si>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</si>
  <si>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</si>
  <si>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</si>
  <si>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</si>
  <si>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</si>
  <si>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</si>
  <si>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</si>
  <si>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</si>
  <si>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</si>
  <si>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</si>
  <si>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</si>
  <si>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</si>
  <si>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</si>
  <si>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</si>
  <si>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</si>
  <si>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</si>
  <si>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</si>
  <si>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</si>
  <si>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</si>
  <si>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</si>
  <si>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</si>
  <si>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</si>
  <si>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</si>
  <si>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</si>
  <si>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</si>
  <si>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</si>
  <si>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</si>
  <si>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</si>
  <si>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</si>
  <si>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</si>
  <si>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</si>
  <si>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</si>
  <si>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</si>
  <si>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</si>
  <si>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</si>
  <si>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</si>
  <si>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</si>
  <si>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</si>
  <si>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</si>
  <si>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</si>
  <si>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</si>
  <si>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</si>
  <si>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</si>
  <si>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</si>
  <si>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</si>
  <si>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</si>
  <si>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</si>
  <si>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</si>
  <si>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</si>
  <si>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</si>
  <si>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</si>
  <si>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</si>
  <si>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</si>
  <si>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</si>
  <si>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</si>
  <si>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</si>
  <si>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</si>
  <si>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</si>
  <si>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</si>
  <si>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</si>
  <si>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</si>
  <si>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</si>
  <si>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</si>
  <si>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</si>
  <si>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</si>
  <si>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</si>
  <si>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</si>
  <si>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</si>
  <si>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</si>
  <si>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</si>
  <si>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</si>
  <si>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</si>
  <si>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</si>
  <si>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</si>
  <si>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</si>
  <si>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</si>
  <si>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</si>
  <si>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</si>
  <si>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</si>
  <si>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</si>
  <si>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</si>
  <si>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</si>
  <si>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</si>
  <si>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</si>
  <si>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</si>
  <si>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</si>
  <si>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</si>
  <si>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</si>
  <si>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</si>
  <si>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</si>
  <si>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</si>
  <si>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</si>
  <si>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</si>
  <si>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</si>
  <si>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</si>
  <si>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</si>
  <si>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</si>
  <si>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</si>
  <si>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</si>
  <si>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</si>
  <si>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</si>
  <si>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</si>
  <si>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</si>
  <si>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</si>
  <si>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</si>
  <si>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</si>
  <si>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</si>
  <si>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</si>
  <si>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</si>
  <si>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</si>
  <si>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</si>
  <si>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</si>
  <si>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</si>
  <si>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</si>
  <si>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</si>
  <si>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</si>
  <si>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</si>
  <si>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</si>
  <si>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</si>
  <si>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</si>
  <si>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</si>
  <si>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</si>
  <si>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</si>
  <si>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</si>
  <si>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</si>
  <si>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</si>
  <si>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</si>
  <si>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</si>
  <si>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</si>
  <si>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</si>
  <si>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</si>
  <si>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</si>
  <si>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</si>
  <si>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</si>
  <si>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</si>
  <si>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</si>
  <si>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</si>
  <si>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</si>
  <si>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</si>
  <si>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</si>
  <si>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</si>
  <si>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</si>
  <si>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</si>
  <si>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</si>
  <si>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</si>
  <si>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</si>
  <si>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</si>
  <si>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</si>
  <si>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</si>
  <si>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</si>
  <si>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</si>
  <si>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</si>
  <si>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</si>
  <si>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</si>
  <si>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</si>
  <si>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</si>
  <si>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</si>
  <si>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</si>
  <si>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</si>
  <si>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</si>
  <si>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</si>
  <si>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</si>
  <si>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</si>
  <si>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</si>
  <si>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</si>
  <si>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</si>
  <si>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</si>
  <si>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</si>
  <si>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</si>
  <si>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</si>
  <si>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</si>
  <si>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</si>
  <si>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</si>
  <si>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</si>
  <si>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</si>
  <si>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</si>
  <si>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</si>
  <si>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</si>
  <si>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</si>
  <si>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</si>
  <si>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</si>
  <si>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</si>
  <si>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</si>
  <si>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</si>
  <si>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</si>
  <si>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</si>
  <si>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</si>
  <si>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</si>
  <si>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</si>
  <si>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</si>
  <si>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</si>
  <si>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</si>
  <si>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</si>
  <si>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</si>
  <si>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</si>
  <si>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</si>
  <si>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</si>
  <si>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</si>
  <si>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</si>
  <si>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</si>
  <si>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</si>
  <si>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</si>
  <si>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</si>
  <si>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</si>
  <si>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</si>
  <si>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</si>
  <si>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</si>
  <si>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</si>
  <si>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</si>
  <si>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</si>
  <si>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</si>
  <si>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</si>
  <si>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</si>
  <si>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</si>
  <si>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</si>
  <si>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</si>
  <si>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</si>
  <si>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</si>
  <si>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</si>
  <si>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</si>
  <si>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</si>
  <si>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</si>
  <si>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</si>
  <si>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</si>
  <si>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</si>
  <si>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</si>
  <si>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</si>
  <si>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</si>
  <si>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</si>
  <si>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</si>
  <si>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</si>
  <si>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</si>
  <si>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</si>
  <si>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</si>
  <si>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</si>
  <si>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</si>
  <si>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</si>
  <si>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</si>
  <si>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</si>
  <si>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</si>
  <si>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</si>
  <si>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</si>
  <si>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</si>
  <si>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</si>
  <si>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</si>
  <si>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</si>
  <si>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</si>
  <si>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</si>
  <si>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</si>
  <si>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</si>
  <si>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</si>
  <si>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</si>
  <si>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</si>
  <si>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</si>
  <si>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</si>
  <si>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</si>
  <si>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</si>
  <si>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</si>
  <si>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</si>
  <si>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</si>
  <si>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</si>
  <si>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</si>
  <si>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</si>
  <si>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</si>
  <si>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</si>
  <si>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</si>
  <si>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</si>
  <si>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</si>
  <si>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</si>
  <si>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</si>
  <si>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</si>
  <si>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</si>
  <si>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</si>
  <si>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</si>
  <si>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</si>
  <si>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</si>
  <si>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</si>
  <si>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</si>
  <si>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</si>
  <si>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</si>
  <si>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</si>
  <si>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</si>
  <si>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</si>
  <si>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</si>
  <si>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</si>
  <si>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</si>
  <si>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</si>
  <si>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</si>
  <si>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</si>
  <si>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</si>
  <si>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</si>
  <si>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</si>
  <si>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</si>
  <si>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</si>
  <si>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</si>
  <si>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</si>
  <si>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</si>
  <si>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</si>
  <si>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</si>
  <si>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</si>
  <si>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</si>
  <si>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</si>
  <si>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</si>
  <si>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</si>
  <si>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</si>
  <si>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</si>
  <si>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</si>
  <si>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</si>
  <si>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</si>
  <si>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</si>
  <si>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</si>
  <si>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</si>
  <si>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</si>
  <si>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</si>
  <si>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</si>
  <si>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</si>
  <si>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</si>
  <si>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</si>
  <si>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</si>
  <si>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</si>
  <si>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</si>
  <si>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</si>
  <si>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</si>
  <si>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</si>
  <si>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</si>
  <si>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</si>
  <si>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</si>
  <si>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</si>
  <si>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</si>
  <si>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</si>
  <si>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</si>
  <si>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</si>
  <si>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</si>
  <si>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</si>
  <si>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</si>
  <si>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</si>
  <si>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</si>
  <si>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</si>
  <si>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</si>
  <si>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</si>
  <si>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</si>
  <si>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</si>
  <si>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</si>
  <si>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</si>
  <si>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</si>
  <si>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</si>
  <si>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</si>
  <si>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</si>
  <si>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</si>
  <si>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</si>
  <si>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</si>
  <si>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</si>
  <si>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</si>
  <si>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</si>
  <si>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</si>
  <si>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</si>
  <si>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</si>
  <si>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</si>
  <si>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</si>
  <si>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</si>
  <si>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</si>
  <si>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</si>
  <si>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</si>
  <si>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</si>
  <si>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</si>
  <si>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</si>
  <si>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</si>
  <si>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</si>
  <si>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</si>
  <si>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</si>
  <si>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</si>
  <si>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</si>
  <si>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</si>
  <si>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</si>
  <si>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</si>
  <si>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</si>
  <si>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</si>
  <si>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</si>
  <si>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</si>
  <si>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</si>
  <si>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</si>
  <si>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</si>
  <si>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</si>
  <si>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</si>
  <si>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</si>
  <si>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</si>
  <si>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</si>
  <si>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</si>
  <si>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</si>
  <si>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</si>
  <si>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</si>
  <si>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</si>
  <si>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</si>
  <si>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</si>
  <si>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</si>
  <si>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</si>
  <si>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</si>
  <si>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</si>
  <si>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</si>
  <si>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</si>
  <si>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</si>
  <si>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</si>
  <si>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</si>
  <si>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</si>
  <si>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</si>
  <si>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</si>
  <si>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</si>
  <si>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</si>
  <si>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</si>
  <si>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</si>
  <si>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</si>
  <si>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</si>
  <si>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</si>
  <si>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</si>
  <si>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</si>
  <si>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</si>
  <si>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</si>
  <si>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</si>
  <si>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</si>
  <si>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</si>
  <si>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</si>
  <si>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</si>
  <si>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</si>
  <si>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</si>
  <si>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</si>
  <si>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</si>
  <si>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</si>
  <si>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</si>
  <si>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</si>
  <si>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</si>
  <si>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</si>
  <si>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</si>
  <si>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</si>
  <si>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</si>
  <si>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</si>
  <si>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</si>
  <si>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</si>
  <si>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</si>
  <si>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</si>
  <si>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</si>
  <si>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</si>
  <si>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</si>
  <si>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</si>
  <si>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</si>
  <si>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</si>
  <si>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</si>
  <si>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</si>
  <si>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</si>
  <si>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</si>
  <si>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</si>
  <si>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</si>
  <si>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</si>
  <si>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</si>
  <si>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</si>
  <si>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</si>
  <si>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</si>
  <si>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</si>
  <si>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</si>
  <si>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</si>
  <si>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</si>
  <si>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</si>
  <si>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</si>
  <si>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</si>
  <si>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</si>
  <si>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</si>
  <si>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</si>
  <si>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</si>
  <si>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</si>
  <si>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</si>
  <si>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</si>
  <si>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</si>
  <si>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</si>
  <si>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</si>
  <si>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</si>
  <si>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</si>
  <si>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</si>
  <si>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</si>
  <si>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</si>
  <si>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</si>
  <si>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</si>
  <si>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</si>
  <si>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</si>
  <si>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</si>
  <si>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</si>
  <si>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</si>
  <si>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</si>
  <si>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</si>
  <si>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</si>
  <si>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</si>
  <si>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</si>
  <si>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</si>
  <si>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</si>
  <si>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</si>
  <si>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</si>
  <si>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</si>
  <si>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</si>
  <si>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</si>
  <si>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</si>
  <si>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</si>
  <si>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</si>
  <si>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</si>
  <si>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</si>
  <si>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</si>
  <si>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</si>
  <si>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</si>
  <si>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</si>
  <si>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</si>
  <si>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</si>
  <si>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</si>
  <si>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</si>
  <si>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</si>
  <si>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</si>
  <si>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</si>
  <si>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</si>
  <si>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</si>
  <si>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</si>
  <si>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</si>
  <si>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</si>
  <si>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</si>
  <si>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</si>
  <si>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</si>
  <si>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</si>
  <si>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</si>
  <si>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</si>
  <si>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</si>
  <si>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</si>
  <si>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</si>
  <si>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</si>
  <si>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</si>
  <si>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</si>
  <si>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</si>
  <si>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</si>
  <si>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</si>
  <si>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</si>
  <si>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</si>
  <si>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</si>
  <si>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</si>
  <si>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</si>
  <si>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</si>
  <si>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</si>
  <si>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</si>
  <si>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</si>
  <si>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</si>
  <si>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</si>
  <si>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</si>
  <si>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</si>
  <si>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</si>
  <si>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</si>
  <si>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</si>
  <si>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</si>
  <si>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</si>
  <si>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</si>
  <si>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</si>
  <si>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</si>
  <si>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</si>
  <si>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</si>
  <si>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</si>
  <si>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</si>
  <si>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</si>
  <si>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</si>
  <si>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</si>
  <si>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</si>
  <si>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</si>
  <si>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</si>
  <si>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</si>
  <si>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</si>
  <si>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</si>
  <si>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</si>
  <si>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</si>
  <si>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</si>
  <si>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</si>
  <si>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</si>
  <si>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</si>
  <si>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</si>
  <si>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</si>
  <si>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</si>
  <si>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</si>
  <si>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</si>
  <si>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</si>
  <si>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</si>
  <si>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</si>
  <si>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</si>
  <si>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</si>
  <si>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</si>
  <si>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</si>
  <si>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</si>
  <si>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</si>
  <si>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</si>
  <si>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</si>
  <si>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</si>
  <si>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</si>
  <si>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</si>
  <si>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</si>
  <si>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</si>
  <si>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</si>
  <si>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</si>
  <si>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</si>
  <si>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</si>
  <si>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</si>
  <si>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</si>
  <si>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</si>
  <si>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</si>
  <si>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</si>
  <si>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</si>
  <si>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</si>
  <si>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</si>
  <si>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</si>
  <si>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</si>
  <si>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</si>
  <si>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</si>
  <si>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</si>
  <si>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</si>
  <si>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</si>
  <si>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</si>
  <si>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</si>
  <si>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</si>
  <si>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</si>
  <si>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</si>
  <si>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</si>
  <si>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</si>
  <si>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</si>
  <si>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</si>
  <si>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</si>
  <si>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</si>
  <si>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</si>
  <si>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</si>
  <si>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</si>
  <si>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</si>
  <si>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</si>
  <si>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</si>
  <si>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</si>
  <si>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</si>
  <si>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</si>
  <si>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</si>
  <si>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</si>
  <si>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</si>
  <si>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</si>
  <si>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</si>
  <si>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</si>
  <si>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</si>
  <si>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</si>
  <si>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</si>
  <si>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</si>
  <si>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</si>
  <si>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</si>
  <si>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</si>
  <si>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</si>
  <si>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</si>
  <si>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</si>
  <si>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</si>
  <si>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</si>
  <si>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</si>
  <si>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</si>
  <si>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</si>
  <si>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</si>
  <si>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</si>
  <si>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</si>
  <si>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</si>
  <si>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</si>
  <si>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</si>
  <si>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</si>
  <si>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</si>
  <si>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</si>
  <si>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</si>
  <si>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</si>
  <si>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</si>
  <si>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</si>
  <si>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</si>
  <si>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</si>
  <si>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</si>
  <si>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</si>
  <si>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</si>
  <si>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</si>
  <si>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</si>
  <si>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</si>
  <si>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</si>
  <si>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</si>
  <si>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</si>
  <si>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</si>
  <si>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</si>
  <si>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</si>
  <si>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</si>
  <si>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</si>
  <si>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</si>
  <si>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</si>
  <si>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</si>
  <si>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</si>
  <si>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</si>
  <si>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</si>
  <si>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</si>
  <si>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</si>
  <si>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</si>
  <si>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</si>
  <si>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</si>
  <si>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</si>
  <si>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</si>
  <si>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</si>
  <si>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</si>
  <si>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</si>
  <si>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</si>
  <si>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</si>
  <si>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</si>
  <si>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</si>
  <si>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</si>
  <si>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</si>
  <si>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</si>
  <si>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</si>
  <si>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</si>
  <si>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</si>
  <si>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</si>
  <si>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</si>
  <si>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</si>
  <si>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</si>
  <si>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</si>
  <si>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</si>
  <si>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</si>
  <si>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</si>
  <si>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</si>
  <si>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</si>
  <si>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</si>
  <si>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</si>
  <si>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</si>
  <si>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</si>
  <si>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</si>
  <si>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</si>
  <si>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</si>
  <si>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</si>
  <si>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</si>
  <si>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</si>
  <si>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</si>
  <si>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</si>
  <si>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</si>
  <si>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</si>
  <si>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</si>
  <si>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</si>
  <si>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</si>
  <si>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</si>
  <si>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</si>
  <si>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</si>
  <si>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</si>
  <si>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</si>
  <si>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</si>
  <si>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</si>
  <si>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</si>
  <si>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</si>
  <si>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</si>
  <si>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</si>
  <si>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</si>
  <si>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</si>
  <si>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</si>
  <si>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</si>
  <si>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</si>
  <si>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</si>
  <si>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</si>
  <si>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</si>
  <si>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</si>
  <si>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</si>
  <si>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</si>
  <si>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</si>
  <si>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</si>
  <si>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</si>
  <si>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</si>
  <si>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</si>
  <si>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</si>
  <si>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</si>
  <si>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</si>
  <si>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</si>
  <si>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</si>
  <si>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</si>
  <si>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</si>
  <si>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</si>
  <si>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</si>
  <si>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</si>
  <si>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</si>
  <si>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</si>
  <si>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</si>
  <si>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</si>
  <si>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</si>
  <si>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</si>
  <si>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</si>
  <si>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</si>
  <si>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</si>
  <si>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</si>
  <si>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</si>
  <si>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</si>
  <si>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</si>
  <si>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</si>
  <si>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</si>
  <si>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</si>
  <si>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</si>
  <si>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</si>
  <si>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</si>
  <si>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</si>
  <si>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</si>
  <si>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</si>
  <si>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</si>
  <si>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</si>
  <si>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</si>
  <si>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</si>
  <si>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</si>
  <si>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</si>
  <si>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</si>
  <si>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</si>
  <si>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</si>
  <si>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</si>
  <si>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</si>
  <si>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</si>
  <si>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</si>
  <si>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</si>
  <si>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</si>
  <si>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</si>
  <si>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</si>
  <si>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</si>
  <si>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</si>
  <si>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</si>
  <si>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</si>
  <si>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</si>
  <si>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</si>
  <si>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</si>
  <si>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</si>
  <si>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</si>
  <si>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</si>
  <si>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</si>
  <si>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</si>
  <si>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</si>
  <si>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</si>
  <si>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</si>
  <si>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</si>
  <si>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</si>
  <si>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</si>
  <si>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</si>
  <si>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</si>
  <si>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</si>
  <si>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</si>
  <si>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</si>
  <si>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</si>
  <si>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</si>
  <si>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</si>
  <si>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</si>
  <si>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</si>
  <si>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</si>
  <si>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</si>
  <si>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</si>
  <si>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</si>
  <si>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</si>
  <si>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</si>
  <si>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</si>
  <si>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</si>
  <si>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</si>
  <si>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</si>
  <si>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</si>
  <si>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</si>
  <si>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</si>
  <si>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</si>
  <si>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</si>
  <si>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</si>
  <si>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</si>
  <si>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</si>
  <si>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</si>
  <si>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</si>
  <si>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</si>
  <si>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</si>
  <si>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</si>
  <si>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</si>
  <si>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</si>
  <si>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</si>
  <si>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</si>
  <si>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</si>
  <si>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</si>
  <si>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</si>
  <si>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</si>
  <si>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</si>
  <si>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</si>
  <si>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</si>
  <si>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</si>
  <si>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</si>
  <si>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</si>
  <si>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</si>
  <si>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</si>
  <si>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</si>
  <si>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</si>
  <si>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</si>
  <si>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</si>
  <si>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</si>
  <si>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</si>
  <si>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</si>
  <si>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</si>
  <si>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</si>
  <si>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</si>
  <si>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</si>
  <si>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</si>
  <si>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</si>
  <si>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</si>
  <si>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</si>
  <si>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</si>
  <si>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</si>
  <si>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</si>
  <si>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</si>
  <si>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</si>
  <si>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</si>
  <si>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</si>
  <si>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</si>
  <si>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</si>
  <si>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</si>
  <si>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</si>
  <si>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</si>
  <si>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</si>
  <si>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</si>
  <si>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</si>
  <si>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</si>
  <si>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</si>
  <si>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</si>
  <si>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</si>
  <si>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</si>
  <si>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</si>
  <si>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</si>
  <si>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</si>
  <si>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</si>
  <si>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</si>
  <si>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</si>
  <si>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</si>
  <si>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</si>
  <si>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</si>
  <si>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</si>
  <si>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</si>
  <si>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</si>
  <si>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</si>
  <si>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</si>
  <si>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</si>
  <si>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</si>
  <si>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</si>
  <si>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</si>
  <si>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</si>
  <si>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</si>
  <si>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</si>
  <si>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</si>
  <si>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</si>
  <si>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</si>
  <si>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</si>
  <si>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</si>
  <si>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</si>
  <si>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</si>
  <si>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</si>
  <si>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</si>
  <si>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</si>
  <si>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</si>
  <si>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</si>
  <si>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</si>
  <si>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</si>
  <si>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</si>
  <si>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</si>
  <si>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</si>
  <si>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</si>
  <si>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</si>
  <si>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</si>
  <si>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</si>
  <si>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</si>
  <si>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</si>
  <si>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</si>
  <si>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</si>
  <si>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</si>
  <si>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</si>
  <si>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</si>
  <si>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</si>
  <si>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</si>
  <si>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</si>
  <si>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</si>
  <si>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</si>
  <si>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</si>
  <si>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</si>
  <si>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</si>
  <si>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</si>
  <si>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</si>
  <si>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</si>
  <si>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</si>
  <si>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</si>
  <si>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</si>
  <si>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</si>
  <si>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</si>
  <si>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</si>
  <si>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</si>
  <si>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</si>
  <si>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</si>
  <si>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</si>
  <si>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</si>
  <si>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</si>
  <si>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</si>
  <si>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</si>
  <si>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</si>
  <si>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</si>
  <si>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</si>
  <si>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</si>
  <si>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</si>
  <si>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</si>
  <si>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</si>
  <si>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</si>
  <si>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</si>
  <si>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</si>
  <si>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</si>
  <si>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</si>
  <si>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</si>
  <si>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</si>
  <si>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</si>
  <si>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</si>
  <si>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</si>
  <si>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</si>
  <si>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</si>
  <si>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</si>
  <si>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</si>
  <si>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</si>
  <si>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</si>
  <si>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</si>
  <si>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</si>
  <si>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</si>
  <si>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</si>
  <si>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</si>
  <si>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</si>
  <si>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</si>
  <si>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</si>
  <si>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</si>
  <si>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</si>
  <si>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</si>
  <si>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</si>
  <si>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</si>
  <si>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</si>
  <si>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</si>
  <si>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</si>
  <si>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</si>
  <si>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</si>
  <si>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</si>
  <si>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</si>
  <si>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</si>
  <si>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</si>
  <si>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</si>
  <si>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</si>
  <si>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</si>
  <si>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</si>
  <si>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</si>
  <si>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</si>
  <si>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</si>
  <si>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</si>
  <si>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</si>
  <si>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</si>
  <si>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</si>
  <si>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</si>
  <si>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</si>
  <si>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</si>
  <si>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</si>
  <si>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</si>
  <si>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</si>
  <si>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</si>
  <si>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</si>
  <si>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</si>
  <si>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</si>
  <si>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</si>
  <si>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</si>
  <si>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</si>
  <si>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</si>
  <si>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</si>
  <si>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</si>
  <si>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</si>
  <si>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</si>
  <si>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</si>
  <si>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</si>
  <si>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</si>
  <si>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</si>
  <si>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</si>
  <si>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</si>
  <si>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</si>
  <si>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</si>
  <si>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</si>
  <si>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</si>
  <si>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</si>
  <si>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</si>
  <si>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</si>
  <si>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</si>
  <si>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</si>
  <si>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</si>
  <si>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</si>
  <si>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</si>
  <si>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</si>
  <si>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</si>
  <si>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</si>
  <si>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</si>
  <si>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</si>
  <si>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</si>
  <si>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</si>
  <si>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</si>
  <si>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</si>
  <si>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</si>
  <si>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</si>
  <si>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</si>
  <si>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</si>
  <si>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</si>
  <si>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</si>
  <si>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</si>
  <si>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</si>
  <si>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</si>
  <si>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</si>
  <si>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</si>
  <si>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</si>
  <si>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</si>
  <si>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</si>
  <si>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</si>
  <si>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</si>
  <si>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</si>
  <si>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</si>
  <si>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</si>
  <si>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</si>
  <si>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</si>
  <si>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</si>
  <si>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</si>
  <si>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</si>
  <si>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</si>
  <si>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</si>
  <si>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</si>
  <si>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</si>
  <si>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</si>
  <si>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</si>
  <si>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</si>
  <si>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</si>
  <si>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</si>
  <si>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</si>
  <si>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</si>
  <si>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</si>
  <si>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</si>
  <si>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</si>
  <si>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</si>
  <si>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</si>
  <si>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</si>
  <si>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</si>
  <si>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</si>
  <si>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</si>
  <si>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</si>
  <si>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</si>
  <si>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</si>
  <si>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</si>
  <si>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</si>
  <si>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</si>
  <si>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</si>
  <si>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</si>
  <si>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</si>
  <si>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</si>
  <si>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</si>
  <si>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</si>
  <si>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</si>
  <si>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</si>
  <si>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</si>
  <si>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</si>
  <si>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</si>
  <si>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</si>
  <si>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</si>
  <si>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</si>
  <si>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</si>
  <si>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</si>
  <si>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</si>
  <si>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</si>
  <si>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</si>
  <si>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</si>
  <si>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</si>
  <si>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</si>
  <si>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</si>
  <si>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</si>
  <si>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</si>
  <si>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</si>
  <si>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</si>
  <si>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</si>
  <si>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</si>
  <si>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</si>
  <si>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</si>
  <si>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</si>
  <si>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</si>
  <si>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</si>
  <si>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</si>
  <si>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</si>
  <si>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</si>
  <si>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</si>
  <si>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</si>
  <si>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</si>
  <si>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</si>
  <si>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</si>
  <si>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</si>
  <si>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</si>
  <si>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</si>
  <si>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</si>
  <si>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</si>
  <si>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</si>
  <si>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</si>
  <si>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</si>
  <si>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</si>
  <si>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</si>
  <si>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</si>
  <si>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</si>
  <si>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</si>
  <si>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</si>
  <si>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</si>
  <si>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</si>
  <si>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</si>
  <si>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</si>
  <si>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</si>
  <si>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</si>
  <si>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</si>
  <si>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</si>
  <si>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</si>
  <si>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</si>
  <si>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</si>
  <si>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</si>
  <si>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</si>
  <si>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</si>
  <si>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</si>
  <si>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</si>
  <si>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</si>
  <si>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</si>
  <si>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</si>
  <si>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</si>
  <si>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</si>
  <si>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</si>
  <si>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</si>
  <si>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</si>
  <si>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</si>
  <si>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</si>
  <si>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</si>
  <si>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</si>
  <si>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</si>
  <si>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</si>
  <si>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</si>
  <si>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</si>
  <si>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</si>
  <si>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</si>
  <si>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</si>
  <si>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</si>
  <si>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</si>
  <si>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</si>
  <si>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</si>
  <si>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</si>
  <si>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</si>
  <si>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</si>
  <si>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</si>
  <si>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</si>
  <si>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</si>
  <si>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</si>
  <si>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</si>
  <si>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</si>
  <si>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</si>
  <si>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</si>
  <si>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</si>
  <si>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</si>
  <si>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</si>
  <si>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</si>
  <si>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</si>
  <si>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</si>
  <si>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</si>
  <si>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</si>
  <si>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</si>
  <si>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</si>
  <si>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</si>
  <si>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</si>
  <si>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</si>
  <si>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</si>
  <si>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</si>
  <si>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</si>
  <si>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</si>
  <si>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</si>
  <si>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</si>
  <si>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</si>
  <si>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</si>
  <si>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</si>
  <si>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</si>
  <si>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</si>
  <si>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</si>
  <si>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</si>
  <si>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</si>
  <si>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</si>
  <si>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</si>
  <si>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</si>
  <si>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</si>
  <si>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</si>
  <si>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</si>
  <si>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</si>
  <si>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</si>
  <si>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</si>
  <si>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</si>
  <si>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</si>
  <si>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</si>
  <si>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</si>
  <si>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</si>
  <si>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</si>
  <si>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</si>
  <si>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</si>
  <si>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</si>
  <si>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</si>
  <si>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</si>
  <si>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</si>
  <si>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</si>
  <si>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</si>
  <si>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</si>
  <si>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</si>
  <si>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</si>
  <si>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</si>
  <si>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</si>
  <si>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</si>
  <si>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</si>
  <si>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</si>
  <si>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</si>
  <si>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</si>
  <si>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</si>
  <si>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</si>
  <si>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</si>
  <si>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</si>
  <si>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</si>
  <si>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</si>
  <si>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</si>
  <si>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</si>
  <si>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</si>
  <si>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</si>
  <si>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</si>
  <si>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</si>
  <si>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</si>
  <si>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</si>
  <si>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</si>
  <si>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</si>
  <si>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</si>
  <si>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</si>
  <si>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</si>
  <si>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</si>
  <si>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</si>
  <si>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</si>
  <si>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</si>
  <si>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</si>
  <si>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</si>
  <si>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</si>
  <si>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</si>
  <si>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</si>
  <si>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</si>
  <si>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</si>
  <si>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</si>
  <si>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</si>
  <si>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</si>
  <si>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</si>
  <si>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</si>
  <si>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</si>
  <si>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</si>
  <si>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</si>
  <si>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</si>
  <si>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</si>
  <si>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</si>
  <si>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</si>
  <si>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</si>
  <si>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</si>
  <si>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</si>
  <si>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</si>
  <si>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</si>
  <si>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</si>
  <si>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</si>
  <si>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</si>
  <si>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</si>
  <si>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</si>
  <si>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</si>
  <si>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</si>
  <si>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</si>
  <si>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</si>
  <si>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</si>
  <si>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</si>
  <si>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</si>
  <si>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</si>
  <si>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</si>
  <si>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</si>
  <si>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</si>
  <si>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</si>
  <si>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</si>
  <si>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</si>
  <si>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</si>
  <si>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</si>
  <si>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</si>
  <si>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</si>
  <si>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</si>
  <si>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</si>
  <si>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</si>
  <si>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</si>
  <si>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</si>
  <si>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</si>
  <si>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</si>
  <si>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</si>
  <si>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</si>
  <si>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</si>
  <si>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</si>
  <si>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</si>
  <si>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</si>
  <si>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</si>
  <si>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</si>
  <si>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</si>
  <si>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</si>
  <si>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</si>
  <si>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</si>
  <si>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</si>
  <si>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</si>
  <si>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</si>
  <si>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</si>
  <si>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</si>
  <si>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</si>
  <si>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</si>
  <si>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</si>
  <si>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</si>
  <si>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</si>
  <si>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</si>
  <si>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</si>
  <si>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</si>
  <si>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</si>
  <si>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</si>
  <si>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</si>
  <si>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</si>
  <si>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</si>
  <si>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</si>
  <si>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</si>
  <si>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</si>
  <si>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</si>
  <si>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</si>
  <si>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</si>
  <si>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</si>
  <si>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</si>
  <si>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</si>
  <si>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</si>
  <si>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</si>
  <si>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</si>
  <si>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</si>
  <si>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</si>
  <si>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</si>
  <si>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</si>
  <si>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</si>
  <si>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</si>
  <si>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</si>
  <si>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</si>
  <si>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</si>
  <si>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</si>
  <si>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</si>
  <si>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</si>
  <si>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</si>
  <si>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</si>
  <si>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</si>
  <si>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</si>
  <si>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</si>
  <si>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</si>
  <si>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</si>
  <si>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</si>
  <si>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</si>
  <si>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</si>
  <si>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</si>
  <si>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</si>
  <si>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</si>
  <si>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</si>
  <si>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</si>
  <si>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</si>
  <si>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</si>
  <si>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</si>
  <si>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</si>
  <si>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</si>
  <si>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</si>
  <si>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</si>
  <si>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</si>
  <si>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</si>
  <si>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</si>
  <si>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</si>
  <si>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</si>
  <si>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</si>
  <si>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</si>
  <si>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</si>
  <si>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</si>
  <si>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</si>
  <si>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</si>
  <si>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</si>
  <si>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</si>
  <si>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</si>
  <si>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</si>
  <si>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</si>
  <si>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</si>
  <si>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</si>
  <si>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</si>
  <si>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</si>
  <si>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</si>
  <si>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</si>
  <si>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</si>
  <si>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</si>
  <si>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</si>
  <si>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</si>
  <si>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</si>
  <si>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</si>
  <si>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</si>
  <si>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</si>
  <si>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</si>
  <si>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</si>
  <si>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</si>
  <si>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</si>
  <si>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</si>
  <si>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</si>
  <si>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</si>
  <si>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</si>
  <si>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</si>
  <si>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</si>
  <si>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</si>
  <si>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</si>
  <si>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</si>
  <si>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</si>
  <si>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</si>
  <si>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</si>
  <si>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</si>
  <si>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</si>
  <si>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</si>
  <si>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</si>
  <si>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</si>
  <si>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</si>
  <si>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</si>
  <si>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</si>
  <si>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</si>
  <si>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</si>
  <si>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</si>
  <si>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</si>
  <si>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</si>
  <si>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</si>
  <si>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</si>
  <si>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</si>
  <si>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</si>
  <si>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</si>
  <si>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</si>
  <si>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</si>
  <si>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</si>
  <si>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</si>
  <si>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</si>
  <si>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</si>
  <si>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</si>
  <si>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</si>
  <si>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</si>
  <si>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</si>
  <si>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</si>
  <si>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</si>
  <si>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</si>
  <si>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</si>
  <si>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</si>
  <si>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</si>
  <si>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</si>
  <si>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</si>
  <si>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</si>
  <si>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</si>
  <si>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</si>
  <si>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</si>
  <si>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</si>
  <si>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</si>
  <si>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</si>
  <si>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</si>
  <si>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</si>
  <si>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</si>
  <si>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</si>
  <si>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</si>
  <si>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</si>
  <si>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</si>
  <si>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</si>
  <si>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</si>
  <si>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</si>
  <si>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</si>
  <si>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</si>
  <si>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</si>
  <si>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</si>
  <si>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</si>
  <si>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</si>
  <si>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</si>
  <si>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</si>
  <si>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</si>
  <si>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</si>
  <si>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</si>
  <si>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</si>
  <si>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</si>
  <si>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</si>
  <si>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</si>
  <si>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</si>
  <si>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</si>
  <si>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</si>
  <si>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</si>
  <si>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</si>
  <si>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</si>
  <si>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</si>
  <si>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</si>
  <si>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</si>
  <si>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</si>
  <si>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</si>
  <si>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</si>
  <si>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</si>
  <si>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</si>
  <si>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</si>
  <si>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</si>
  <si>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</si>
  <si>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</si>
  <si>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</si>
  <si>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</si>
  <si>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</si>
  <si>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</si>
  <si>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</si>
  <si>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</si>
  <si>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</si>
  <si>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</si>
  <si>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</si>
  <si>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</si>
  <si>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</si>
  <si>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</si>
  <si>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</si>
  <si>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</si>
  <si>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</si>
  <si>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</si>
  <si>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</si>
  <si>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</si>
  <si>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</si>
  <si>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</si>
  <si>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</si>
  <si>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</si>
  <si>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</si>
  <si>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</si>
  <si>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</si>
  <si>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</si>
  <si>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</si>
  <si>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</si>
  <si>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</si>
  <si>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</si>
  <si>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</si>
  <si>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</si>
  <si>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</si>
  <si>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</si>
  <si>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</si>
  <si>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</si>
  <si>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</si>
  <si>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</si>
  <si>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</si>
  <si>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</si>
  <si>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</si>
  <si>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</si>
  <si>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</si>
  <si>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</si>
  <si>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</si>
  <si>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</si>
  <si>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</si>
  <si>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</si>
  <si>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</si>
  <si>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</si>
  <si>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</si>
  <si>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</si>
  <si>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</si>
  <si>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</si>
  <si>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</si>
  <si>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</si>
  <si>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</si>
  <si>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</si>
  <si>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</si>
  <si>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</si>
  <si>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</si>
  <si>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</si>
  <si>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</si>
  <si>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</si>
  <si>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</si>
  <si>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</si>
  <si>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</si>
  <si>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</si>
  <si>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</si>
  <si>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</si>
  <si>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</si>
  <si>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</si>
  <si>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</si>
  <si>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</si>
  <si>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</si>
  <si>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</si>
  <si>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</si>
  <si>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</si>
  <si>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</si>
  <si>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</si>
  <si>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</si>
  <si>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</si>
  <si>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</si>
  <si>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</si>
  <si>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</si>
  <si>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</si>
  <si>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</si>
  <si>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</si>
  <si>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</si>
  <si>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</si>
  <si>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</si>
  <si>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</si>
  <si>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</si>
  <si>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</si>
  <si>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</si>
  <si>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</si>
  <si>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</si>
  <si>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</si>
  <si>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</si>
  <si>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</si>
  <si>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</si>
  <si>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</si>
  <si>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</si>
  <si>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</si>
  <si>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</si>
  <si>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</si>
  <si>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</si>
  <si>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</si>
  <si>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</si>
  <si>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</si>
  <si>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</si>
  <si>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</si>
  <si>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</si>
  <si>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</si>
  <si>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</si>
  <si>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</si>
  <si>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</si>
  <si>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</si>
  <si>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</si>
  <si>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</si>
  <si>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</si>
  <si>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</si>
  <si>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</si>
  <si>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</si>
  <si>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</si>
  <si>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</si>
  <si>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</si>
  <si>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</si>
  <si>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</si>
  <si>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</si>
  <si>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</si>
  <si>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</si>
  <si>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</si>
  <si>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</si>
  <si>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</si>
  <si>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</si>
  <si>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</si>
  <si>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</si>
  <si>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</si>
  <si>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</si>
  <si>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</si>
  <si>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</si>
  <si>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</si>
  <si>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</si>
  <si>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</si>
  <si>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</si>
  <si>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</si>
  <si>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</si>
  <si>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</si>
  <si>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</si>
  <si>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</si>
  <si>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</si>
  <si>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</si>
  <si>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</si>
  <si>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</si>
  <si>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</si>
  <si>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</si>
  <si>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</si>
  <si>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</si>
  <si>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</si>
  <si>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</si>
  <si>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</si>
  <si>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</si>
  <si>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</si>
  <si>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</si>
  <si>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</si>
  <si>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</si>
  <si>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</si>
  <si>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</si>
  <si>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</si>
  <si>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</si>
  <si>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</si>
  <si>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</si>
  <si>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</si>
  <si>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</si>
  <si>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</si>
  <si>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</si>
  <si>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</si>
  <si>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</si>
  <si>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</si>
  <si>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</si>
  <si>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</si>
  <si>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</si>
  <si>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</si>
  <si>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</si>
  <si>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</si>
  <si>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</si>
  <si>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</si>
  <si>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</si>
  <si>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</si>
  <si>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</si>
  <si>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</si>
  <si>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</si>
  <si>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</si>
  <si>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</si>
  <si>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</si>
  <si>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</si>
  <si>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</si>
  <si>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</si>
  <si>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</si>
  <si>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</si>
  <si>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</si>
  <si>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</si>
  <si>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</si>
  <si>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</si>
  <si>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</si>
  <si>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</si>
  <si>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</si>
  <si>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</si>
  <si>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</si>
  <si>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</si>
  <si>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</si>
  <si>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</si>
  <si>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</si>
  <si>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</si>
  <si>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</si>
  <si>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</si>
  <si>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</si>
  <si>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</si>
  <si>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</si>
  <si>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</si>
  <si>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</si>
  <si>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</si>
  <si>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</si>
  <si>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</si>
  <si>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</si>
  <si>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</si>
  <si>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</si>
  <si>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</si>
  <si>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</si>
  <si>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</si>
  <si>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</si>
  <si>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</si>
  <si>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</si>
  <si>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</si>
  <si>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</si>
  <si>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</si>
  <si>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</si>
  <si>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</si>
  <si>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</si>
  <si>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</si>
  <si>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</si>
  <si>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</si>
  <si>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</si>
  <si>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</si>
  <si>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</si>
  <si>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</si>
  <si>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</si>
  <si>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</si>
  <si>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</si>
  <si>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</si>
  <si>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</si>
  <si>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</si>
  <si>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</si>
  <si>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</si>
  <si>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</si>
  <si>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</si>
  <si>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</si>
  <si>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</si>
  <si>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</si>
  <si>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</si>
  <si>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</si>
  <si>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</si>
  <si>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</si>
  <si>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</si>
  <si>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</si>
  <si>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</si>
  <si>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</si>
  <si>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</si>
  <si>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</si>
  <si>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</si>
  <si>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</si>
  <si>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</si>
  <si>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</si>
  <si>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</si>
  <si>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</si>
  <si>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</si>
  <si>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</si>
  <si>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</si>
  <si>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</si>
  <si>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</si>
  <si>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</si>
  <si>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</si>
  <si>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</si>
  <si>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</si>
  <si>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</si>
  <si>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</si>
  <si>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</si>
  <si>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</si>
  <si>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</si>
  <si>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</si>
  <si>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</si>
  <si>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</si>
  <si>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</si>
  <si>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</si>
  <si>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</si>
  <si>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</si>
  <si>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</si>
  <si>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</si>
  <si>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</si>
  <si>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</si>
  <si>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</si>
  <si>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</si>
  <si>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</si>
  <si>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</si>
  <si>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</si>
  <si>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</si>
  <si>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</si>
  <si>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</si>
  <si>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</si>
  <si>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</si>
  <si>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</si>
  <si>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</si>
  <si>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</si>
  <si>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</si>
  <si>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</si>
  <si>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</si>
  <si>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</si>
  <si>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</si>
  <si>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</si>
  <si>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</si>
  <si>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</si>
  <si>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</si>
  <si>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</si>
  <si>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</si>
  <si>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</si>
  <si>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</si>
  <si>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</si>
  <si>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</si>
  <si>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</si>
  <si>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</si>
  <si>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</si>
  <si>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</si>
  <si>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</si>
  <si>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</si>
  <si>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</si>
  <si>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</si>
  <si>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</si>
  <si>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</si>
  <si>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</si>
  <si>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</si>
  <si>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</si>
  <si>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</si>
  <si>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</si>
  <si>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</si>
  <si>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</si>
  <si>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</si>
  <si>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</si>
  <si>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</si>
  <si>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</si>
  <si>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</si>
  <si>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</si>
  <si>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</si>
  <si>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</si>
  <si>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</si>
  <si>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</si>
  <si>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</si>
  <si>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</si>
  <si>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</si>
  <si>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</si>
  <si>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</si>
  <si>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</si>
  <si>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</si>
  <si>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</si>
  <si>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</si>
  <si>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</si>
  <si>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</si>
  <si>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</si>
  <si>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</si>
  <si>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</si>
  <si>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</si>
  <si>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</si>
  <si>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</si>
  <si>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</si>
  <si>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</si>
  <si>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</si>
  <si>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</si>
  <si>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</si>
  <si>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</si>
  <si>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</si>
  <si>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</si>
  <si>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</si>
  <si>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</si>
  <si>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</si>
  <si>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</si>
  <si>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</si>
  <si>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</si>
  <si>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</si>
  <si>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</si>
  <si>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</si>
  <si>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</si>
  <si>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</si>
  <si>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</si>
  <si>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</si>
  <si>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</si>
  <si>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</si>
  <si>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</si>
  <si>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</si>
  <si>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</si>
  <si>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</si>
  <si>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</si>
  <si>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</si>
  <si>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</si>
  <si>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</si>
  <si>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</si>
  <si>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</si>
  <si>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</si>
  <si>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</si>
  <si>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</si>
  <si>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</si>
  <si>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</si>
  <si>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</si>
  <si>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</si>
  <si>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</si>
  <si>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</si>
  <si>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</si>
  <si>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</si>
  <si>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</si>
  <si>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</si>
  <si>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</si>
  <si>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</si>
  <si>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</si>
  <si>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</si>
  <si>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</si>
  <si>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</si>
  <si>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</si>
  <si>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</si>
  <si>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</si>
  <si>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</si>
  <si>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</si>
  <si>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</si>
  <si>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</si>
  <si>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</si>
  <si>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</si>
  <si>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</si>
  <si>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</si>
  <si>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</si>
  <si>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</si>
  <si>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</si>
  <si>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</si>
  <si>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</si>
  <si>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</si>
  <si>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</si>
  <si>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</si>
  <si>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</si>
  <si>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</si>
  <si>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</si>
  <si>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</si>
  <si>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</si>
  <si>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</si>
  <si>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</si>
  <si>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</si>
  <si>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</si>
  <si>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</si>
  <si>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</si>
  <si>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</si>
  <si>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</si>
  <si>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</si>
  <si>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</si>
  <si>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</si>
  <si>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</si>
  <si>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</si>
  <si>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</si>
  <si>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</si>
  <si>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</si>
  <si>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</si>
  <si>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</si>
  <si>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</si>
  <si>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</si>
  <si>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</si>
  <si>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</si>
  <si>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</si>
  <si>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</si>
  <si>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</si>
  <si>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</si>
  <si>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</si>
  <si>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</si>
  <si>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</si>
  <si>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</si>
  <si>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</si>
  <si>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</si>
  <si>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</si>
  <si>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</si>
  <si>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</si>
  <si>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</si>
  <si>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</si>
  <si>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</si>
  <si>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</si>
  <si>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</si>
  <si>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</si>
  <si>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</si>
  <si>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</si>
  <si>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</si>
  <si>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</si>
  <si>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</si>
  <si>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</si>
  <si>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</si>
  <si>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</si>
  <si>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</si>
  <si>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</si>
  <si>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</si>
  <si>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</si>
  <si>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</si>
  <si>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</si>
  <si>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</si>
  <si>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</si>
  <si>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</si>
  <si>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</si>
  <si>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</si>
  <si>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</si>
  <si>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</si>
  <si>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</si>
  <si>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</si>
  <si>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</si>
  <si>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</si>
  <si>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</si>
  <si>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</si>
  <si>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</si>
  <si>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</si>
  <si>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</si>
  <si>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</si>
  <si>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</si>
  <si>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</si>
  <si>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</si>
  <si>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</si>
  <si>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</si>
  <si>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</si>
  <si>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</si>
  <si>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</si>
  <si>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</si>
  <si>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</si>
  <si>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</si>
  <si>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</si>
  <si>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</si>
  <si>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</si>
  <si>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</si>
  <si>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</si>
  <si>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</si>
  <si>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</si>
  <si>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</si>
  <si>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</si>
  <si>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</si>
  <si>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</si>
  <si>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</si>
  <si>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</si>
  <si>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</si>
  <si>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</si>
  <si>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</si>
  <si>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</si>
  <si>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</si>
  <si>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</si>
  <si>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</si>
  <si>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</si>
  <si>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</si>
  <si>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</si>
  <si>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</si>
  <si>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</si>
  <si>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</si>
  <si>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</si>
  <si>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</si>
  <si>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</si>
  <si>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</si>
  <si>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</si>
  <si>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</si>
  <si>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</si>
  <si>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</si>
  <si>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</si>
  <si>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</si>
  <si>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</si>
  <si>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</si>
  <si>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</si>
  <si>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</si>
  <si>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</si>
  <si>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</si>
  <si>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</si>
  <si>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</si>
  <si>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</si>
  <si>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</si>
  <si>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</si>
  <si>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</si>
  <si>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</si>
  <si>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</si>
  <si>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</si>
  <si>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</si>
  <si>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</si>
  <si>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</si>
  <si>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</si>
  <si>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</si>
  <si>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</si>
  <si>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</si>
  <si>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</si>
  <si>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</si>
  <si>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</si>
  <si>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</si>
  <si>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</si>
  <si>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</si>
  <si>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</si>
  <si>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</si>
  <si>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</si>
  <si>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</si>
  <si>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</si>
  <si>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</si>
  <si>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</si>
  <si>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</si>
  <si>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</si>
  <si>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</si>
  <si>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</si>
  <si>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</si>
  <si>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</si>
  <si>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</si>
  <si>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</si>
  <si>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</si>
  <si>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</si>
  <si>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</si>
  <si>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</si>
  <si>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</si>
  <si>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</si>
  <si>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</si>
  <si>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</si>
  <si>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</si>
  <si>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</si>
  <si>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</si>
  <si>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</si>
  <si>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</si>
  <si>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</si>
  <si>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</si>
  <si>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</si>
  <si>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</si>
  <si>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</si>
  <si>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</si>
  <si>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</si>
  <si>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</si>
  <si>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</si>
  <si>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</si>
  <si>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</si>
  <si>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</si>
  <si>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</si>
  <si>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</si>
  <si>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</si>
  <si>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</si>
  <si>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</si>
  <si>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</si>
  <si>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</si>
  <si>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</si>
  <si>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</si>
  <si>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</si>
  <si>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</si>
  <si>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</si>
  <si>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</si>
  <si>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</si>
  <si>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</si>
  <si>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</si>
  <si>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</si>
  <si>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</si>
  <si>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</si>
  <si>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</si>
  <si>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</si>
  <si>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</si>
  <si>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</si>
  <si>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</si>
  <si>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</si>
  <si>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</si>
  <si>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</si>
  <si>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</si>
  <si>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</si>
  <si>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</si>
  <si>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</si>
  <si>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</si>
  <si>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</si>
  <si>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</si>
  <si>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</si>
  <si>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</si>
  <si>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</si>
  <si>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</si>
  <si>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</si>
  <si>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</si>
  <si>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</si>
  <si>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</si>
  <si>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</si>
  <si>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</si>
  <si>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</si>
  <si>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</si>
  <si>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</si>
  <si>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</si>
  <si>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</si>
  <si>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</si>
  <si>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</si>
  <si>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</si>
  <si>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</si>
  <si>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</si>
  <si>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</si>
  <si>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</si>
  <si>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</si>
  <si>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</si>
  <si>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</si>
  <si>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</si>
  <si>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</si>
  <si>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</si>
  <si>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</si>
  <si>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</si>
  <si>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</si>
  <si>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</si>
  <si>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</si>
  <si>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</si>
  <si>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</si>
  <si>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</si>
  <si>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</si>
  <si>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</si>
  <si>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</si>
  <si>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</si>
  <si>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</si>
  <si>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</si>
  <si>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</si>
  <si>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</si>
  <si>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</si>
  <si>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</si>
  <si>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</si>
  <si>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</si>
  <si>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</si>
  <si>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</si>
  <si>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</si>
  <si>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</si>
  <si>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</si>
  <si>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</si>
  <si>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</si>
  <si>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</si>
  <si>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</si>
  <si>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</si>
  <si>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</si>
  <si>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</si>
  <si>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</si>
  <si>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</si>
  <si>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</si>
  <si>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</si>
  <si>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</si>
  <si>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</si>
  <si>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</si>
  <si>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</si>
  <si>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</si>
  <si>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</si>
  <si>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</si>
  <si>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</si>
  <si>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</si>
  <si>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</si>
  <si>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</si>
  <si>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</si>
  <si>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</si>
  <si>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</si>
  <si>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</si>
  <si>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</si>
  <si>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</si>
  <si>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</si>
  <si>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</si>
  <si>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</si>
  <si>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</si>
  <si>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</si>
  <si>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</si>
  <si>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</si>
  <si>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</si>
  <si>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</si>
  <si>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</si>
  <si>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</si>
  <si>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</si>
  <si>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</si>
  <si>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</si>
  <si>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</si>
  <si>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</si>
  <si>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</si>
  <si>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</si>
  <si>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</si>
  <si>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</si>
  <si>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</si>
  <si>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</si>
  <si>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</si>
  <si>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</si>
  <si>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</si>
  <si>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</si>
  <si>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</si>
  <si>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</si>
  <si>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</si>
  <si>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</si>
  <si>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</si>
  <si>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</si>
  <si>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</si>
  <si>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</si>
  <si>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</si>
  <si>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</si>
  <si>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</si>
  <si>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</si>
  <si>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</si>
  <si>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</si>
  <si>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</si>
  <si>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</si>
  <si>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</si>
  <si>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</si>
  <si>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</si>
  <si>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</si>
  <si>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</si>
  <si>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</si>
  <si>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</si>
  <si>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</si>
  <si>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</si>
  <si>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</si>
  <si>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</si>
  <si>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</si>
  <si>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</si>
  <si>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</si>
  <si>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</si>
  <si>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</si>
  <si>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</si>
  <si>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</si>
  <si>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</si>
  <si>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</si>
  <si>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</si>
  <si>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</si>
  <si>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</si>
  <si>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</si>
  <si>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</si>
  <si>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</si>
  <si>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</si>
  <si>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</si>
  <si>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</si>
  <si>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</si>
  <si>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</si>
  <si>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</si>
  <si>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</si>
  <si>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</si>
  <si>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</si>
  <si>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</si>
  <si>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</si>
  <si>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</si>
  <si>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</si>
  <si>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</si>
  <si>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</si>
  <si>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</si>
  <si>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</si>
  <si>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</si>
  <si>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</si>
  <si>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</si>
  <si>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</si>
  <si>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</si>
  <si>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</si>
  <si>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</si>
  <si>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</si>
  <si>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</si>
  <si>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</si>
  <si>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</si>
  <si>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</si>
  <si>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</si>
  <si>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</si>
  <si>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</si>
  <si>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</si>
  <si>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</si>
  <si>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</si>
  <si>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</si>
  <si>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</si>
  <si>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</si>
  <si>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</si>
  <si>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</si>
  <si>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</si>
  <si>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</si>
  <si>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</si>
  <si>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</si>
  <si>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</si>
  <si>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</si>
  <si>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</si>
  <si>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</si>
  <si>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</si>
  <si>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</si>
  <si>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</si>
  <si>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</si>
  <si>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</si>
  <si>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</si>
  <si>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</si>
  <si>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</si>
  <si>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</si>
  <si>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</si>
  <si>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</si>
  <si>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</si>
  <si>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</si>
  <si>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</si>
  <si>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</si>
  <si>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</si>
  <si>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</si>
  <si>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</si>
  <si>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</si>
  <si>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</si>
  <si>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</si>
  <si>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</si>
  <si>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</si>
  <si>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</si>
  <si>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</si>
  <si>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</si>
  <si>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</si>
  <si>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</si>
  <si>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</si>
  <si>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</si>
  <si>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</si>
  <si>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</si>
  <si>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</si>
  <si>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</si>
  <si>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</si>
  <si>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</si>
  <si>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</si>
  <si>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</si>
  <si>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</si>
  <si>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</si>
  <si>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</si>
  <si>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</si>
  <si>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</si>
  <si>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</si>
  <si>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</si>
  <si>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</si>
  <si>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</si>
  <si>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</si>
  <si>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</si>
  <si>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</si>
  <si>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</si>
  <si>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</si>
  <si>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</si>
  <si>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</si>
  <si>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</si>
  <si>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</si>
  <si>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</si>
  <si>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</si>
  <si>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</si>
  <si>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</si>
  <si>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</si>
  <si>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</si>
  <si>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</si>
  <si>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</si>
  <si>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</si>
  <si>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</si>
  <si>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</si>
  <si>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</si>
  <si>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</si>
  <si>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</si>
  <si>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</si>
  <si>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</si>
  <si>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</si>
  <si>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</si>
  <si>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</si>
  <si>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</si>
  <si>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</si>
  <si>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</si>
  <si>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</si>
  <si>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</si>
  <si>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</si>
  <si>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</si>
  <si>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</si>
  <si>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</si>
  <si>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</si>
  <si>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</si>
  <si>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</si>
  <si>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</si>
  <si>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</si>
  <si>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</si>
  <si>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</si>
  <si>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</si>
  <si>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</si>
  <si>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</si>
  <si>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</si>
  <si>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</si>
  <si>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</si>
  <si>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</si>
  <si>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</si>
  <si>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</si>
  <si>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</si>
  <si>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</si>
  <si>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</si>
  <si>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</si>
  <si>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</si>
  <si>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</si>
  <si>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</si>
  <si>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</si>
  <si>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</si>
  <si>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</si>
  <si>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</si>
  <si>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</si>
  <si>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</si>
  <si>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</si>
  <si>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</si>
  <si>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</si>
  <si>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</si>
  <si>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</si>
  <si>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</si>
  <si>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</si>
  <si>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</si>
  <si>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</si>
  <si>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</si>
  <si>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</si>
  <si>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</si>
  <si>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</si>
  <si>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</si>
  <si>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</si>
  <si>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</si>
  <si>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</si>
  <si>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</si>
  <si>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</si>
  <si>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</si>
  <si>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</si>
  <si>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</si>
  <si>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</si>
  <si>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</si>
  <si>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</si>
  <si>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</si>
  <si>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</si>
  <si>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</si>
  <si>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</si>
  <si>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</si>
  <si>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</si>
  <si>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</si>
  <si>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</si>
  <si>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</si>
  <si>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</si>
  <si>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</si>
  <si>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</si>
  <si>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</si>
  <si>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</si>
  <si>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</si>
  <si>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</si>
  <si>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</si>
  <si>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</si>
  <si>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</si>
  <si>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</si>
  <si>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</si>
  <si>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</si>
  <si>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</si>
  <si>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</si>
  <si>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</si>
  <si>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</si>
  <si>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</si>
  <si>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</si>
  <si>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</si>
  <si>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</si>
  <si>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</si>
  <si>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</si>
  <si>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</si>
  <si>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</si>
  <si>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</si>
  <si>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</si>
  <si>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</si>
  <si>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</si>
  <si>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</si>
  <si>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</si>
  <si>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</si>
  <si>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</si>
  <si>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</si>
  <si>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</si>
  <si>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</si>
  <si>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</si>
  <si>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</si>
  <si>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</si>
  <si>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</si>
  <si>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</si>
  <si>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</si>
  <si>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</si>
  <si>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</si>
  <si>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</si>
  <si>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</si>
  <si>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</si>
  <si>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</si>
  <si>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</si>
  <si>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</si>
  <si>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</si>
  <si>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</si>
  <si>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</si>
  <si>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</si>
  <si>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</si>
  <si>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</si>
  <si>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</si>
  <si>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</si>
  <si>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</si>
  <si>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</si>
  <si>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</si>
  <si>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</si>
  <si>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</si>
  <si>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</si>
  <si>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</si>
  <si>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</si>
  <si>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</si>
  <si>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</si>
  <si>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</si>
  <si>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</si>
  <si>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</si>
  <si>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</si>
  <si>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</si>
  <si>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</si>
  <si>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</si>
  <si>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</si>
  <si>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</si>
  <si>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</si>
  <si>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</si>
  <si>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</si>
  <si>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</si>
  <si>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</si>
  <si>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</si>
  <si>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</si>
  <si>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</si>
  <si>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</si>
  <si>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</si>
  <si>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</si>
  <si>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</si>
  <si>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</si>
  <si>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</si>
  <si>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</si>
  <si>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</si>
  <si>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</si>
  <si>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</si>
  <si>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</si>
  <si>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</si>
  <si>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</si>
  <si>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</si>
  <si>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</si>
  <si>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</si>
  <si>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</si>
  <si>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</si>
  <si>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</si>
  <si>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</si>
  <si>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</si>
  <si>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</si>
  <si>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</si>
  <si>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</si>
  <si>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</si>
  <si>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</si>
  <si>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</si>
  <si>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</si>
  <si>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</si>
  <si>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</si>
  <si>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</si>
  <si>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</si>
  <si>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</si>
  <si>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</si>
  <si>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</si>
  <si>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</si>
  <si>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</si>
  <si>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</si>
  <si>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</si>
  <si>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</si>
  <si>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</si>
  <si>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</si>
  <si>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</si>
  <si>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</si>
  <si>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</si>
  <si>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</si>
  <si>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</si>
  <si>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</si>
  <si>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</si>
  <si>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</si>
  <si>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</si>
  <si>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</si>
  <si>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</si>
  <si>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</si>
  <si>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</si>
  <si>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</si>
  <si>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</si>
  <si>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</si>
  <si>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</si>
  <si>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</si>
  <si>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</si>
  <si>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</si>
  <si>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</si>
  <si>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</si>
  <si>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</si>
  <si>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</si>
  <si>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</si>
  <si>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</si>
  <si>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</si>
  <si>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</si>
  <si>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</si>
  <si>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</si>
  <si>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</si>
  <si>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</si>
  <si>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</si>
  <si>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</si>
  <si>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</si>
  <si>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</si>
  <si>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</si>
  <si>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</si>
  <si>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</si>
  <si>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</si>
  <si>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</si>
  <si>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</si>
  <si>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</si>
  <si>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</si>
  <si>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</si>
  <si>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</si>
  <si>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</si>
  <si>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</si>
  <si>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</si>
  <si>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</si>
  <si>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</si>
  <si>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</si>
  <si>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</si>
  <si>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</si>
  <si>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</si>
  <si>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</si>
  <si>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</si>
  <si>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</si>
  <si>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</si>
  <si>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</si>
  <si>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</si>
  <si>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</si>
  <si>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</si>
  <si>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</si>
  <si>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</si>
  <si>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</si>
  <si>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</si>
  <si>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</si>
  <si>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</si>
  <si>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</si>
  <si>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</si>
  <si>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</si>
  <si>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</si>
  <si>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</si>
  <si>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</si>
  <si>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</si>
  <si>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</si>
  <si>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</si>
  <si>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</si>
  <si>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</si>
  <si>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</si>
  <si>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</si>
  <si>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</si>
  <si>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</si>
  <si>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</si>
  <si>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</si>
  <si>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</si>
  <si>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</si>
  <si>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</si>
  <si>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</si>
  <si>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</si>
  <si>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</si>
  <si>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</si>
  <si>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</si>
  <si>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</si>
  <si>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</si>
  <si>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</si>
  <si>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</si>
  <si>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</si>
  <si>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</si>
  <si>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</si>
  <si>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</si>
  <si>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</si>
  <si>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</si>
  <si>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</si>
  <si>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</si>
  <si>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</si>
  <si>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</si>
  <si>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</si>
  <si>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</si>
  <si>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</si>
  <si>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</si>
  <si>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</si>
  <si>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</si>
  <si>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</si>
  <si>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</si>
  <si>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</si>
  <si>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</si>
  <si>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</si>
  <si>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</si>
  <si>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</si>
  <si>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</si>
  <si>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</si>
  <si>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</si>
  <si>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</si>
  <si>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</si>
  <si>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</si>
  <si>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</si>
  <si>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</si>
  <si>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</si>
  <si>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</si>
  <si>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</si>
  <si>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</si>
  <si>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</si>
  <si>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</si>
  <si>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</si>
  <si>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</si>
  <si>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</si>
  <si>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</si>
  <si>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</si>
  <si>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</si>
  <si>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</si>
  <si>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</si>
  <si>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</si>
  <si>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</si>
  <si>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</si>
  <si>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</si>
  <si>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</si>
  <si>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</si>
  <si>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</si>
  <si>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</si>
  <si>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</si>
  <si>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</si>
  <si>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</si>
  <si>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</si>
  <si>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</si>
  <si>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</si>
  <si>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</si>
  <si>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</si>
  <si>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</si>
  <si>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</si>
  <si>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</si>
  <si>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</si>
  <si>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</si>
  <si>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</si>
  <si>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</si>
  <si>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</si>
  <si>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</si>
  <si>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</si>
  <si>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</si>
  <si>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</si>
  <si>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</si>
  <si>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</si>
  <si>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</si>
  <si>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</si>
  <si>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</si>
  <si>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</si>
  <si>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</si>
  <si>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</si>
  <si>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</si>
  <si>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</si>
  <si>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</si>
  <si>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</si>
  <si>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</si>
  <si>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</si>
  <si>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</si>
  <si>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</si>
  <si>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</si>
  <si>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</si>
  <si>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</si>
  <si>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</si>
  <si>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</si>
  <si>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</si>
  <si>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</si>
  <si>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</si>
  <si>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</si>
  <si>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</si>
  <si>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</si>
  <si>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</si>
  <si>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</si>
  <si>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</si>
  <si>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</si>
  <si>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</si>
  <si>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</si>
  <si>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</si>
  <si>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</si>
  <si>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</si>
  <si>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</si>
  <si>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</si>
  <si>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</si>
  <si>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</si>
  <si>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</si>
  <si>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</si>
  <si>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</si>
  <si>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</si>
  <si>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</si>
  <si>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</si>
  <si>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</si>
  <si>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</si>
  <si>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</si>
  <si>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</si>
  <si>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</si>
  <si>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</si>
  <si>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</si>
  <si>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</si>
  <si>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</si>
  <si>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</si>
  <si>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</si>
  <si>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</si>
  <si>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</si>
  <si>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</si>
  <si>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</si>
  <si>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</si>
  <si>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</si>
  <si>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</si>
  <si>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</si>
  <si>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</si>
  <si>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</si>
  <si>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</si>
  <si>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</si>
  <si>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</si>
  <si>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</si>
  <si>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</si>
  <si>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</si>
  <si>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</si>
  <si>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</si>
  <si>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</si>
  <si>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</si>
  <si>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</si>
  <si>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</si>
  <si>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</si>
  <si>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</si>
  <si>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</si>
  <si>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</si>
  <si>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</si>
  <si>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</si>
  <si>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</si>
  <si>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</si>
  <si>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</si>
  <si>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</si>
  <si>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</si>
  <si>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</si>
  <si>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</si>
  <si>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</si>
  <si>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</si>
  <si>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</si>
  <si>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</si>
  <si>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</si>
  <si>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</si>
  <si>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</si>
  <si>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</si>
  <si>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</si>
  <si>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</si>
  <si>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</si>
  <si>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</si>
  <si>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</si>
  <si>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</si>
  <si>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</si>
  <si>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</si>
  <si>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</si>
  <si>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</si>
  <si>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</si>
  <si>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</si>
  <si>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</si>
  <si>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</si>
  <si>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</si>
  <si>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</si>
  <si>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</si>
  <si>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</si>
  <si>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</si>
  <si>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</si>
  <si>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</si>
  <si>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</si>
  <si>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</si>
  <si>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</si>
  <si>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</si>
  <si>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</si>
  <si>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</si>
  <si>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</si>
  <si>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</si>
  <si>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</si>
  <si>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</si>
  <si>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</si>
  <si>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</si>
  <si>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</si>
  <si>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</si>
  <si>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</si>
  <si>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</si>
  <si>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</si>
  <si>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</si>
  <si>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</si>
  <si>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</si>
  <si>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</si>
  <si>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</si>
  <si>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</si>
  <si>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</si>
  <si>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</si>
  <si>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</si>
  <si>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</si>
  <si>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</si>
  <si>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</si>
  <si>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</si>
  <si>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</si>
  <si>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</si>
  <si>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</si>
  <si>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</si>
  <si>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</si>
  <si>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</si>
  <si>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</si>
  <si>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</si>
  <si>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</si>
  <si>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</si>
  <si>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</si>
  <si>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</si>
  <si>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</si>
  <si>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</si>
  <si>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</si>
  <si>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</si>
  <si>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</si>
  <si>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</si>
  <si>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</si>
  <si>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</si>
  <si>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</si>
  <si>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</si>
  <si>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</si>
  <si>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</si>
  <si>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</si>
  <si>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</si>
  <si>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</si>
  <si>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</si>
  <si>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</si>
  <si>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</si>
  <si>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</si>
  <si>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</si>
  <si>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</si>
  <si>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</si>
  <si>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</si>
  <si>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</si>
  <si>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</si>
  <si>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</si>
  <si>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</si>
  <si>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</si>
  <si>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</si>
  <si>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</si>
  <si>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</si>
  <si>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</si>
  <si>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</si>
  <si>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</si>
  <si>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</si>
  <si>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</si>
  <si>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</si>
  <si>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</si>
  <si>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</si>
  <si>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</si>
  <si>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</si>
  <si>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</si>
  <si>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</si>
  <si>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</si>
  <si>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</si>
  <si>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</si>
  <si>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</si>
  <si>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</si>
  <si>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</si>
  <si>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</si>
  <si>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</si>
  <si>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</si>
  <si>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</si>
  <si>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</si>
  <si>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</si>
  <si>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</si>
  <si>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</si>
  <si>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</si>
  <si>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</si>
  <si>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</si>
  <si>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</si>
  <si>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</si>
  <si>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</si>
  <si>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</si>
  <si>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</si>
  <si>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</si>
  <si>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</si>
  <si>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</si>
  <si>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</si>
  <si>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</si>
  <si>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</si>
  <si>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</si>
  <si>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</si>
  <si>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</si>
  <si>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</si>
  <si>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</si>
  <si>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</si>
  <si>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</si>
  <si>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</si>
  <si>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</si>
  <si>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</si>
  <si>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</si>
  <si>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</si>
  <si>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</si>
  <si>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</si>
  <si>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</si>
  <si>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</si>
  <si>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</si>
  <si>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</si>
  <si>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</si>
  <si>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</si>
  <si>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</si>
  <si>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</si>
  <si>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</si>
  <si>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</si>
  <si>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</si>
  <si>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</si>
  <si>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</si>
  <si>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</si>
  <si>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</si>
  <si>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</si>
  <si>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</si>
  <si>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</si>
  <si>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</si>
  <si>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</si>
  <si>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</si>
  <si>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</si>
  <si>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</si>
  <si>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</si>
  <si>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</si>
  <si>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</si>
  <si>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</si>
  <si>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</si>
  <si>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</si>
  <si>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</si>
  <si>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</si>
  <si>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</si>
  <si>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</si>
  <si>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</si>
  <si>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</si>
  <si>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</si>
  <si>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</si>
  <si>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</si>
  <si>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</si>
  <si>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</si>
  <si>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</si>
  <si>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</si>
  <si>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</si>
  <si>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</si>
  <si>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</si>
  <si>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</si>
  <si>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</si>
  <si>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</si>
  <si>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</si>
  <si>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</si>
  <si>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</si>
  <si>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</si>
  <si>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</si>
  <si>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</si>
  <si>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</si>
  <si>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</si>
  <si>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</si>
  <si>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</si>
  <si>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</si>
  <si>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</si>
  <si>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</si>
  <si>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</si>
  <si>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</si>
  <si>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</si>
  <si>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</si>
  <si>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</si>
  <si>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</si>
  <si>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</si>
  <si>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</si>
  <si>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</si>
  <si>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</si>
  <si>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</si>
  <si>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</si>
  <si>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</si>
  <si>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</si>
  <si>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</si>
  <si>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</si>
  <si>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</si>
  <si>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</si>
  <si>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</si>
  <si>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</si>
  <si>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</si>
  <si>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</si>
  <si>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</si>
  <si>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</si>
  <si>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</si>
  <si>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</si>
  <si>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</si>
  <si>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</si>
  <si>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</si>
  <si>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</si>
  <si>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</si>
  <si>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</si>
  <si>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</si>
  <si>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</si>
  <si>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</si>
  <si>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</si>
  <si>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</si>
  <si>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</si>
  <si>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</si>
  <si>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</si>
  <si>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</si>
  <si>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</si>
  <si>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</si>
  <si>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</si>
  <si>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</si>
  <si>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</si>
  <si>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</si>
  <si>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</si>
  <si>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</si>
  <si>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</si>
  <si>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</si>
  <si>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</si>
  <si>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</si>
  <si>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</si>
  <si>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</si>
  <si>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</si>
  <si>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</si>
  <si>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</si>
  <si>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</si>
  <si>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</si>
  <si>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</si>
  <si>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</si>
  <si>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</si>
  <si>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</si>
  <si>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</si>
  <si>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</si>
  <si>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</si>
  <si>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</si>
  <si>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</si>
  <si>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</si>
  <si>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</si>
  <si>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</si>
  <si>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</si>
  <si>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</si>
  <si>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</si>
  <si>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</si>
  <si>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</si>
  <si>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</si>
  <si>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</si>
  <si>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</si>
  <si>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</si>
  <si>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</si>
  <si>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</si>
  <si>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</si>
  <si>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</si>
  <si>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</si>
  <si>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</si>
  <si>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</si>
  <si>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</si>
  <si>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</si>
  <si>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</si>
  <si>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</si>
  <si>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</si>
  <si>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</si>
  <si>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</si>
  <si>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</si>
  <si>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</si>
  <si>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</si>
  <si>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</si>
  <si>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</si>
  <si>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</si>
  <si>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</si>
  <si>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</si>
  <si>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</si>
  <si>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</si>
  <si>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</si>
  <si>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</si>
  <si>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</si>
  <si>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</si>
  <si>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</si>
  <si>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</si>
  <si>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</si>
  <si>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</si>
  <si>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</si>
  <si>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</si>
  <si>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</si>
  <si>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</si>
  <si>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</si>
  <si>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</si>
  <si>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</si>
  <si>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</si>
  <si>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</si>
  <si>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</si>
  <si>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</si>
  <si>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</si>
  <si>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</si>
  <si>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</si>
  <si>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</si>
  <si>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</si>
  <si>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</si>
  <si>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</si>
  <si>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</si>
  <si>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</si>
  <si>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</si>
  <si>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</si>
  <si>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</si>
  <si>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</si>
  <si>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</si>
  <si>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</si>
  <si>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</si>
  <si>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</si>
  <si>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</si>
  <si>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</si>
  <si>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</si>
  <si>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</si>
  <si>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</si>
  <si>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</si>
  <si>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</si>
  <si>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</si>
  <si>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</si>
  <si>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</si>
  <si>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</si>
  <si>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</si>
  <si>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</si>
  <si>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</si>
  <si>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</si>
  <si>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</si>
  <si>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</si>
  <si>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</si>
  <si>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</si>
  <si>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</si>
  <si>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</si>
  <si>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</si>
  <si>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</si>
  <si>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</si>
  <si>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</si>
  <si>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</si>
  <si>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</si>
  <si>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</si>
  <si>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</si>
  <si>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</si>
  <si>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</si>
  <si>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</si>
  <si>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</si>
  <si>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</si>
  <si>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</si>
  <si>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</si>
  <si>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</si>
  <si>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</si>
  <si>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</si>
  <si>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</si>
  <si>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</si>
  <si>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</si>
  <si>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</si>
  <si>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</si>
  <si>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</si>
  <si>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</si>
  <si>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</si>
  <si>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</si>
  <si>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</si>
  <si>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</si>
  <si>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</si>
  <si>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</si>
  <si>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</si>
  <si>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</si>
  <si>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</si>
  <si>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</si>
  <si>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</si>
  <si>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</si>
  <si>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</si>
  <si>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</si>
  <si>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</si>
  <si>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</si>
  <si>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</si>
  <si>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</si>
  <si>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</si>
  <si>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</si>
  <si>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</si>
  <si>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</si>
  <si>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</si>
  <si>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</si>
  <si>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</si>
  <si>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</si>
  <si>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</si>
  <si>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</si>
  <si>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</si>
  <si>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</si>
  <si>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</si>
  <si>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</si>
  <si>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</si>
  <si>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</si>
  <si>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</si>
  <si>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</si>
  <si>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</si>
  <si>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</si>
  <si>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</si>
  <si>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</si>
  <si>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</si>
  <si>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</si>
  <si>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</si>
  <si>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</si>
  <si>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</si>
  <si>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</si>
  <si>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</si>
  <si>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</si>
  <si>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</si>
  <si>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</si>
  <si>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</si>
  <si>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</si>
  <si>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</si>
  <si>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</si>
  <si>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</si>
  <si>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</si>
  <si>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</si>
  <si>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</si>
  <si>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</si>
  <si>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</si>
  <si>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</si>
  <si>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</si>
  <si>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</si>
  <si>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</si>
  <si>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</si>
  <si>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</si>
  <si>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</si>
  <si>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</si>
  <si>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</si>
  <si>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</si>
  <si>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</si>
  <si>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</si>
  <si>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</si>
  <si>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</si>
  <si>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</si>
  <si>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</si>
  <si>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</si>
  <si>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</si>
  <si>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</si>
  <si>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</si>
  <si>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</si>
  <si>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</si>
  <si>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</si>
  <si>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</si>
  <si>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</si>
  <si>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</si>
  <si>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</si>
  <si>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</si>
  <si>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</si>
  <si>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</si>
  <si>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</si>
  <si>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</si>
  <si>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</si>
  <si>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</si>
  <si>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</si>
  <si>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</si>
  <si>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</si>
  <si>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</si>
  <si>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</si>
  <si>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</si>
  <si>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</si>
  <si>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</si>
  <si>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</si>
  <si>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</si>
  <si>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</si>
  <si>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</si>
  <si>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</si>
  <si>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</si>
  <si>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</si>
  <si>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</si>
  <si>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</si>
  <si>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</si>
  <si>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</si>
  <si>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</si>
  <si>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</si>
  <si>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</si>
  <si>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</si>
  <si>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</si>
  <si>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</si>
  <si>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</si>
  <si>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</si>
  <si>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</si>
  <si>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</si>
  <si>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</si>
  <si>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</si>
  <si>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</si>
  <si>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</si>
  <si>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</si>
  <si>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</si>
  <si>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</si>
  <si>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</si>
  <si>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</si>
  <si>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</si>
  <si>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</si>
  <si>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</si>
  <si>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</si>
  <si>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</si>
  <si>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</si>
  <si>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</si>
  <si>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</si>
  <si>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</si>
  <si>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</si>
  <si>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</si>
  <si>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</si>
  <si>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</si>
  <si>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</si>
  <si>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</si>
  <si>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</si>
  <si>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</si>
  <si>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</si>
  <si>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</si>
  <si>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</si>
  <si>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</si>
  <si>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</si>
  <si>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</si>
  <si>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</si>
  <si>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</si>
  <si>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</si>
  <si>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</si>
  <si>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</si>
  <si>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</si>
  <si>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</si>
  <si>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</si>
  <si>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</si>
  <si>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</si>
  <si>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</si>
  <si>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</si>
  <si>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</si>
  <si>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</si>
  <si>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</si>
  <si>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</si>
  <si>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</si>
  <si>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</si>
  <si>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</si>
  <si>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</si>
  <si>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</si>
  <si>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</si>
  <si>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</si>
  <si>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</si>
  <si>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</si>
  <si>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</si>
  <si>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</si>
  <si>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</si>
  <si>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</si>
  <si>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</si>
  <si>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</si>
  <si>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</si>
  <si>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</si>
  <si>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</si>
  <si>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</si>
  <si>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</si>
  <si>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</si>
  <si>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</si>
  <si>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</si>
  <si>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</si>
  <si>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</si>
  <si>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</si>
  <si>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</si>
  <si>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</si>
  <si>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</si>
  <si>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</si>
  <si>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</si>
  <si>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</si>
  <si>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</si>
  <si>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</si>
  <si>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</si>
  <si>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</si>
  <si>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</si>
  <si>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</si>
  <si>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</si>
  <si>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</si>
  <si>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</si>
  <si>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</si>
  <si>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</si>
  <si>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</si>
  <si>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</si>
  <si>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</si>
  <si>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</si>
  <si>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</si>
  <si>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</si>
  <si>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</si>
  <si>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</si>
  <si>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</si>
  <si>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</si>
  <si>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</si>
  <si>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</si>
  <si>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</si>
  <si>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</si>
  <si>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</si>
  <si>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</si>
  <si>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</si>
  <si>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</si>
  <si>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</si>
  <si>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</si>
  <si>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</si>
  <si>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</si>
  <si>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</si>
  <si>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</si>
  <si>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</si>
  <si>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</si>
  <si>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</si>
  <si>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</si>
  <si>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</si>
  <si>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</si>
  <si>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</si>
  <si>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</si>
  <si>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</si>
  <si>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</si>
  <si>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</si>
  <si>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</si>
  <si>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</si>
  <si>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</si>
  <si>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</si>
  <si>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</si>
  <si>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</si>
  <si>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</si>
  <si>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</si>
  <si>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</si>
  <si>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</si>
  <si>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</si>
  <si>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</si>
  <si>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</si>
  <si>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</si>
  <si>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</si>
  <si>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</si>
  <si>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</si>
  <si>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</si>
  <si>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</si>
  <si>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</si>
  <si>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</si>
  <si>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</si>
  <si>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</si>
  <si>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</si>
  <si>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</si>
  <si>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</si>
  <si>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</si>
  <si>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</si>
  <si>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</si>
  <si>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</si>
  <si>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</si>
  <si>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</si>
  <si>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</si>
  <si>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</si>
  <si>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</si>
  <si>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</si>
  <si>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</si>
  <si>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</si>
  <si>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</si>
  <si>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</si>
  <si>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</si>
  <si>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</si>
  <si>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</si>
  <si>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</si>
  <si>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</si>
  <si>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</si>
  <si>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</si>
  <si>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</si>
  <si>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</si>
  <si>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</si>
  <si>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</si>
  <si>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</si>
  <si>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</si>
  <si>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</si>
  <si>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</si>
  <si>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</si>
  <si>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</si>
  <si>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</si>
  <si>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</si>
  <si>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</si>
  <si>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</si>
  <si>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</si>
  <si>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</si>
  <si>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</si>
  <si>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</si>
  <si>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</si>
  <si>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</si>
  <si>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</si>
  <si>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</si>
  <si>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</si>
  <si>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</si>
  <si>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</si>
  <si>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</si>
  <si>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</si>
  <si>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</si>
  <si>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</si>
  <si>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</si>
  <si>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</si>
  <si>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</si>
  <si>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</si>
  <si>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</si>
  <si>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</si>
  <si>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</si>
  <si>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</si>
  <si>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</si>
  <si>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</si>
  <si>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</si>
  <si>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</si>
  <si>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</si>
  <si>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</si>
  <si>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</si>
  <si>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</si>
  <si>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</si>
  <si>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</si>
  <si>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</si>
  <si>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</si>
  <si>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</si>
  <si>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</si>
  <si>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</si>
  <si>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</si>
  <si>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</si>
  <si>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</si>
  <si>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</si>
  <si>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</si>
  <si>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</si>
  <si>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</si>
  <si>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</si>
  <si>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</si>
  <si>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</si>
  <si>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</si>
  <si>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</si>
  <si>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</si>
  <si>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</si>
  <si>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</si>
  <si>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</si>
  <si>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</si>
  <si>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</si>
  <si>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</si>
  <si>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</si>
  <si>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</si>
  <si>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</si>
  <si>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</si>
  <si>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</si>
  <si>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</si>
  <si>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</si>
  <si>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</si>
  <si>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</si>
  <si>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</si>
  <si>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</si>
  <si>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</si>
  <si>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</si>
  <si>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</si>
  <si>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</si>
  <si>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</si>
  <si>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</si>
  <si>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</si>
  <si>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</si>
  <si>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</si>
  <si>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</si>
  <si>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</si>
  <si>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</si>
  <si>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</si>
  <si>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</si>
  <si>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</si>
  <si>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</si>
  <si>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</si>
  <si>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</si>
  <si>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</si>
  <si>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</si>
  <si>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</si>
  <si>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</si>
  <si>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</si>
  <si>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</si>
  <si>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</si>
  <si>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</si>
  <si>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</si>
  <si>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</si>
  <si>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</si>
  <si>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</si>
  <si>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</si>
  <si>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</si>
  <si>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</si>
  <si>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</si>
  <si>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</si>
  <si>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</si>
  <si>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</si>
  <si>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</si>
  <si>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</si>
  <si>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</si>
  <si>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</si>
  <si>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</si>
  <si>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</si>
  <si>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</si>
  <si>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</si>
  <si>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</si>
  <si>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</si>
  <si>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</si>
  <si>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</si>
  <si>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</si>
  <si>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</si>
  <si>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</si>
  <si>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</si>
  <si>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</si>
  <si>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</si>
  <si>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</si>
  <si>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</si>
  <si>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</si>
  <si>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</si>
  <si>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</si>
  <si>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</si>
  <si>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</si>
  <si>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</si>
  <si>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</si>
  <si>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</si>
  <si>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</si>
  <si>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</si>
  <si>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</si>
  <si>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</si>
  <si>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</si>
  <si>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</si>
  <si>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</si>
  <si>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</si>
  <si>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</si>
  <si>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</si>
  <si>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</si>
  <si>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</si>
  <si>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</si>
  <si>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</si>
  <si>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</si>
  <si>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</si>
  <si>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</si>
  <si>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</si>
  <si>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</si>
  <si>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</si>
  <si>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</si>
  <si>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</si>
  <si>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</si>
  <si>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</si>
  <si>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</si>
  <si>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</si>
  <si>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</si>
  <si>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</si>
  <si>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</si>
  <si>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</si>
  <si>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</si>
  <si>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</si>
  <si>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</si>
  <si>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</si>
  <si>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</si>
  <si>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</si>
  <si>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</si>
  <si>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</si>
  <si>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</si>
  <si>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</si>
  <si>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</si>
  <si>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</si>
  <si>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</si>
  <si>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</si>
  <si>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</si>
  <si>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</si>
  <si>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</si>
  <si>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</si>
  <si>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</si>
  <si>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</si>
  <si>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</si>
  <si>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</si>
  <si>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</si>
  <si>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</si>
  <si>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</si>
  <si>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</si>
  <si>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</si>
  <si>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</si>
  <si>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</si>
  <si>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</si>
  <si>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</si>
  <si>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</si>
  <si>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</si>
  <si>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</si>
  <si>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</si>
  <si>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</si>
  <si>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</si>
  <si>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</si>
  <si>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</si>
  <si>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</si>
  <si>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</si>
  <si>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</si>
  <si>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</si>
  <si>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</si>
  <si>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</si>
  <si>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</si>
  <si>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</si>
  <si>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</si>
  <si>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</si>
  <si>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</si>
  <si>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</si>
  <si>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</si>
  <si>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</si>
  <si>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</si>
  <si>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</si>
  <si>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</si>
  <si>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</si>
  <si>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</si>
  <si>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</si>
  <si>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</si>
  <si>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</si>
  <si>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</si>
  <si>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</si>
  <si>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</si>
  <si>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</si>
  <si>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</si>
  <si>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</si>
  <si>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</si>
  <si>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</si>
  <si>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</si>
  <si>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</si>
  <si>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</si>
  <si>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</si>
  <si>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</si>
  <si>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</si>
  <si>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</si>
  <si>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</si>
  <si>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</si>
  <si>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</si>
  <si>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</si>
  <si>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</si>
  <si>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</si>
  <si>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</si>
  <si>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</si>
  <si>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</si>
  <si>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</si>
  <si>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</si>
  <si>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</si>
  <si>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</si>
  <si>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</si>
  <si>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</si>
  <si>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</si>
  <si>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</si>
  <si>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</si>
  <si>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</si>
  <si>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</si>
  <si>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</si>
  <si>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</si>
  <si>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</si>
  <si>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</si>
  <si>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</si>
  <si>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</si>
  <si>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</si>
  <si>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</si>
  <si>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</si>
  <si>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</si>
  <si>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</si>
  <si>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</si>
  <si>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</si>
  <si>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</si>
  <si>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</si>
  <si>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</si>
  <si>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</si>
  <si>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</si>
  <si>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</si>
  <si>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</si>
  <si>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</si>
  <si>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</si>
  <si>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</si>
  <si>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</si>
  <si>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</si>
  <si>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</si>
  <si>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</si>
  <si>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</si>
  <si>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</si>
  <si>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</si>
  <si>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</si>
  <si>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</si>
  <si>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</si>
  <si>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</si>
  <si>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</si>
  <si>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</si>
  <si>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</si>
  <si>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</si>
  <si>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</si>
  <si>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</si>
  <si>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</si>
  <si>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</si>
  <si>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</si>
  <si>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</si>
  <si>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</si>
  <si>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</si>
  <si>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</si>
  <si>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</si>
  <si>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</si>
  <si>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</si>
  <si>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</si>
  <si>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</si>
  <si>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</si>
  <si>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</si>
  <si>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</si>
  <si>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</si>
  <si>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</si>
  <si>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</si>
  <si>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</si>
  <si>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</si>
  <si>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</si>
  <si>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</si>
  <si>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</si>
  <si>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</si>
  <si>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</si>
  <si>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</si>
  <si>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</si>
  <si>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</si>
  <si>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</si>
  <si>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</si>
  <si>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</si>
  <si>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</si>
  <si>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</si>
  <si>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</si>
  <si>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</si>
  <si>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</si>
  <si>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</si>
  <si>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</si>
  <si>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</si>
  <si>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</si>
  <si>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</si>
  <si>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</si>
  <si>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</si>
  <si>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</si>
  <si>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</si>
  <si>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</si>
  <si>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</si>
  <si>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</si>
  <si>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</si>
  <si>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</si>
  <si>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</si>
  <si>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</si>
  <si>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</si>
  <si>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</si>
  <si>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</si>
  <si>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</si>
  <si>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</si>
  <si>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</si>
  <si>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</si>
  <si>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</si>
  <si>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</si>
  <si>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</si>
  <si>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</si>
  <si>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</si>
  <si>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</si>
  <si>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</si>
  <si>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</si>
  <si>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</si>
  <si>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</si>
  <si>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</si>
  <si>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</si>
  <si>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</si>
  <si>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</si>
  <si>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</si>
  <si>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</si>
  <si>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</si>
  <si>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</si>
  <si>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</si>
  <si>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</si>
  <si>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</si>
  <si>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</si>
  <si>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</si>
  <si>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</si>
  <si>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</si>
  <si>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</si>
  <si>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</si>
  <si>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</si>
  <si>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</si>
  <si>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</si>
  <si>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</si>
  <si>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</si>
  <si>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</si>
  <si>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</si>
  <si>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</si>
  <si>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</si>
  <si>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</si>
  <si>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</si>
  <si>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</si>
  <si>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</si>
  <si>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</si>
  <si>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</si>
  <si>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</si>
  <si>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</si>
  <si>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</si>
  <si>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</si>
  <si>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</si>
  <si>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</si>
  <si>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</si>
  <si>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</si>
  <si>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</si>
  <si>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</si>
  <si>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</si>
  <si>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</si>
  <si>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</si>
  <si>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</si>
  <si>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</si>
  <si>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</si>
  <si>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</si>
  <si>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</si>
  <si>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</si>
  <si>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</si>
  <si>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</si>
  <si>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</si>
  <si>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</si>
  <si>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</si>
  <si>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</si>
  <si>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</si>
  <si>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</si>
  <si>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</si>
  <si>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</si>
  <si>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</si>
  <si>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</si>
  <si>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</si>
  <si>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</si>
  <si>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</si>
  <si>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</si>
  <si>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</si>
  <si>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</si>
  <si>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</si>
  <si>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</si>
  <si>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</si>
  <si>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</si>
  <si>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</si>
  <si>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</si>
  <si>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</si>
  <si>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</si>
  <si>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</si>
  <si>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</si>
  <si>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</si>
  <si>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</si>
  <si>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</si>
  <si>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</si>
  <si>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</si>
  <si>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</si>
  <si>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</si>
  <si>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</si>
  <si>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</si>
  <si>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</si>
  <si>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</si>
  <si>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</si>
  <si>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</si>
  <si>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</si>
  <si>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</si>
  <si>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</si>
  <si>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</si>
  <si>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</si>
  <si>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</si>
  <si>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</si>
  <si>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</si>
  <si>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</si>
  <si>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</si>
  <si>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</si>
  <si>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</si>
  <si>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</si>
  <si>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</si>
  <si>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</si>
  <si>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</si>
  <si>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</si>
  <si>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</si>
  <si>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</si>
  <si>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</si>
  <si>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</si>
  <si>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</si>
  <si>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</si>
  <si>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</si>
  <si>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</si>
  <si>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</si>
  <si>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</si>
  <si>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</si>
  <si>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</si>
  <si>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</si>
  <si>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</si>
  <si>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</si>
  <si>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</si>
  <si>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</si>
  <si>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</si>
  <si>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</si>
  <si>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</si>
  <si>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</si>
  <si>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</si>
  <si>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</si>
  <si>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</si>
  <si>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</si>
  <si>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</si>
  <si>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</si>
  <si>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</si>
  <si>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</si>
  <si>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</si>
  <si>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</si>
  <si>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</si>
  <si>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</si>
  <si>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</si>
  <si>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</si>
  <si>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</si>
  <si>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</si>
  <si>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</si>
  <si>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</si>
  <si>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</si>
  <si>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</si>
  <si>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</si>
  <si>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</si>
  <si>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</si>
  <si>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</si>
  <si>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</si>
  <si>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</si>
  <si>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</si>
  <si>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</si>
  <si>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</si>
  <si>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</si>
  <si>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</si>
  <si>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</si>
  <si>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</si>
  <si>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</si>
  <si>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</si>
  <si>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</si>
  <si>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</si>
  <si>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</si>
  <si>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</si>
  <si>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</si>
  <si>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</si>
  <si>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</si>
  <si>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</si>
  <si>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</si>
  <si>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</si>
  <si>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</si>
  <si>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</si>
  <si>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</si>
  <si>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</si>
  <si>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</si>
  <si>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</si>
  <si>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</si>
  <si>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</si>
  <si>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</si>
  <si>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</si>
  <si>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</si>
  <si>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</si>
  <si>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</si>
  <si>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</si>
  <si>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</si>
  <si>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</si>
  <si>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</si>
  <si>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</si>
  <si>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</si>
  <si>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</si>
  <si>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</si>
  <si>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</si>
  <si>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</si>
  <si>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</si>
  <si>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</si>
  <si>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</si>
  <si>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</si>
  <si>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</si>
  <si>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</si>
  <si>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</si>
  <si>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</si>
  <si>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</si>
  <si>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</si>
  <si>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</si>
  <si>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</si>
  <si>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</si>
  <si>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</si>
  <si>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</si>
  <si>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</si>
  <si>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</si>
  <si>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</si>
  <si>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</si>
  <si>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</si>
  <si>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</si>
  <si>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</si>
  <si>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</si>
  <si>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</si>
  <si>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</si>
  <si>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</si>
  <si>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</si>
  <si>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</si>
  <si>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</si>
  <si>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</si>
  <si>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</si>
  <si>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</si>
  <si>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</si>
  <si>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</si>
  <si>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</si>
  <si>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</si>
  <si>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</si>
  <si>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</si>
  <si>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</si>
  <si>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</si>
  <si>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</si>
  <si>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</si>
  <si>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</si>
  <si>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</si>
  <si>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</si>
  <si>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</si>
  <si>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</si>
  <si>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</si>
  <si>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</si>
  <si>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</si>
  <si>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</si>
  <si>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</si>
  <si>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</si>
  <si>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</si>
  <si>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</si>
  <si>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</si>
  <si>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</si>
  <si>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</si>
  <si>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</si>
  <si>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</si>
  <si>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</si>
  <si>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</si>
  <si>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</si>
  <si>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</si>
  <si>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</si>
  <si>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</si>
  <si>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</si>
  <si>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</si>
  <si>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</si>
  <si>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</si>
  <si>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</si>
  <si>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</si>
  <si>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</si>
  <si>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</si>
  <si>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</si>
  <si>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</si>
  <si>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</si>
  <si>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</si>
  <si>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</si>
  <si>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</si>
  <si>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</si>
  <si>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</si>
  <si>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</si>
  <si>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</si>
  <si>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</si>
  <si>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</si>
  <si>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</si>
  <si>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</si>
  <si>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</si>
  <si>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</si>
  <si>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</si>
  <si>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</si>
  <si>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</si>
  <si>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</si>
  <si>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</si>
  <si>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</si>
  <si>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</si>
  <si>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</si>
  <si>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</si>
  <si>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</si>
  <si>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</si>
  <si>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</si>
  <si>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</si>
  <si>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</si>
  <si>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</si>
  <si>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</si>
  <si>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</si>
  <si>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</si>
  <si>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</si>
  <si>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</si>
  <si>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</si>
  <si>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</si>
  <si>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</si>
  <si>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</si>
  <si>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</si>
  <si>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</si>
  <si>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</si>
  <si>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</si>
  <si>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</si>
  <si>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</si>
  <si>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</si>
  <si>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</si>
  <si>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</si>
  <si>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</si>
  <si>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</si>
  <si>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</si>
  <si>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</si>
  <si>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</si>
  <si>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</si>
  <si>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</si>
  <si>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</si>
  <si>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</si>
  <si>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</si>
  <si>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</si>
  <si>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</si>
  <si>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</si>
  <si>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</si>
  <si>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</si>
  <si>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</si>
  <si>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</si>
  <si>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</si>
  <si>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</si>
  <si>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</si>
  <si>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</si>
  <si>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</si>
  <si>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</si>
  <si>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</si>
  <si>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</si>
  <si>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</si>
  <si>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</si>
  <si>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</si>
  <si>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</si>
  <si>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</si>
  <si>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</si>
  <si>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</si>
  <si>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</si>
  <si>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</si>
  <si>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</si>
  <si>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</si>
  <si>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</si>
  <si>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</si>
  <si>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</si>
  <si>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</si>
  <si>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</si>
  <si>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</si>
  <si>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</si>
  <si>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</si>
  <si>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</si>
  <si>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</si>
  <si>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</si>
  <si>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</si>
  <si>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</si>
  <si>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</si>
  <si>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</si>
  <si>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</si>
  <si>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</si>
  <si>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</si>
  <si>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</si>
  <si>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</si>
  <si>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</si>
  <si>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</si>
  <si>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</si>
  <si>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</si>
  <si>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</si>
  <si>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</si>
  <si>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</si>
  <si>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</si>
  <si>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</si>
  <si>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</si>
  <si>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</si>
  <si>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</si>
  <si>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</si>
  <si>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</si>
  <si>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</si>
  <si>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</si>
  <si>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</si>
  <si>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</si>
  <si>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</si>
  <si>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</si>
  <si>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</si>
  <si>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</si>
  <si>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</si>
  <si>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</si>
  <si>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</si>
  <si>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</si>
  <si>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</si>
  <si>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</si>
  <si>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</si>
  <si>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</si>
  <si>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</si>
  <si>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</si>
  <si>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</si>
  <si>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</si>
  <si>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</si>
  <si>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</si>
  <si>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</si>
  <si>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</si>
  <si>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</si>
  <si>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</si>
  <si>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</si>
  <si>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</si>
  <si>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</si>
  <si>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</si>
  <si>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</si>
  <si>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</si>
  <si>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</si>
  <si>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</si>
  <si>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</si>
  <si>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</si>
  <si>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</si>
  <si>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</si>
  <si>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</si>
  <si>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</si>
  <si>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</si>
  <si>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</si>
  <si>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</si>
  <si>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</si>
  <si>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</si>
  <si>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</si>
  <si>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</si>
  <si>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</si>
  <si>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</si>
  <si>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</si>
  <si>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</si>
  <si>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</si>
  <si>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</si>
  <si>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</si>
  <si>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</si>
  <si>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</si>
  <si>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</si>
  <si>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</si>
  <si>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</si>
  <si>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</si>
  <si>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</si>
  <si>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</si>
  <si>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</si>
  <si>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</si>
  <si>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</si>
  <si>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</si>
  <si>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</si>
  <si>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</si>
  <si>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</si>
  <si>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</si>
  <si>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</si>
  <si>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</si>
  <si>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</si>
  <si>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</si>
  <si>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</si>
  <si>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</si>
  <si>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</si>
  <si>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</si>
  <si>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</si>
  <si>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</si>
  <si>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</si>
  <si>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</si>
  <si>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</si>
  <si>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</si>
  <si>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</si>
  <si>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</si>
  <si>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</si>
  <si>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</si>
  <si>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</si>
  <si>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</si>
  <si>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</si>
  <si>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</si>
  <si>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</si>
  <si>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</si>
  <si>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</si>
  <si>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</si>
  <si>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</si>
  <si>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</si>
  <si>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</si>
  <si>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</si>
  <si>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</si>
  <si>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</si>
  <si>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</si>
  <si>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</si>
  <si>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</si>
  <si>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</si>
  <si>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</si>
  <si>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</si>
  <si>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</si>
  <si>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</si>
  <si>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</si>
  <si>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</si>
  <si>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</si>
  <si>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</si>
  <si>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</si>
  <si>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</si>
  <si>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</si>
  <si>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</si>
  <si>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</si>
  <si>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</si>
  <si>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</si>
  <si>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</si>
  <si>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</si>
  <si>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</si>
  <si>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</si>
  <si>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</si>
  <si>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</si>
  <si>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</si>
  <si>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</si>
  <si>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</si>
  <si>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</si>
  <si>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</si>
  <si>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</si>
  <si>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</si>
  <si>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</si>
  <si>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</si>
  <si>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</si>
  <si>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</si>
  <si>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</si>
  <si>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</si>
  <si>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</si>
  <si>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</si>
  <si>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</si>
  <si>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</si>
  <si>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</si>
  <si>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</si>
  <si>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</si>
  <si>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</si>
  <si>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</si>
  <si>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</si>
  <si>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</si>
  <si>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</si>
  <si>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</si>
  <si>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</si>
  <si>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</si>
  <si>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</si>
  <si>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</si>
  <si>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</si>
  <si>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</si>
  <si>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</si>
  <si>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</si>
  <si>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</si>
  <si>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</si>
  <si>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</si>
  <si>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</si>
  <si>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</si>
  <si>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</si>
  <si>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</si>
  <si>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</si>
  <si>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</si>
  <si>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</si>
  <si>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</si>
  <si>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</si>
  <si>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</si>
  <si>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</si>
  <si>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</si>
  <si>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</si>
  <si>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</si>
  <si>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</si>
  <si>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</si>
  <si>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</si>
  <si>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</si>
  <si>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</si>
  <si>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</si>
  <si>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</si>
  <si>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</si>
  <si>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</si>
  <si>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</si>
  <si>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</si>
  <si>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</si>
  <si>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</si>
  <si>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</si>
  <si>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</si>
  <si>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</si>
  <si>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</si>
  <si>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</si>
  <si>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</si>
  <si>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</si>
  <si>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</si>
  <si>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</si>
  <si>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</si>
  <si>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</si>
  <si>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</si>
  <si>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</si>
  <si>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</si>
  <si>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</si>
  <si>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</si>
  <si>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</si>
  <si>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</si>
  <si>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</si>
  <si>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</si>
  <si>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</si>
  <si>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</si>
  <si>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</si>
  <si>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</si>
  <si>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</si>
  <si>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</si>
  <si>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</si>
  <si>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</si>
  <si>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</si>
  <si>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</si>
  <si>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</si>
  <si>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</si>
  <si>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</si>
  <si>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</si>
  <si>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</si>
  <si>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</si>
  <si>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</si>
  <si>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</si>
  <si>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</si>
  <si>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</si>
  <si>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</si>
  <si>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</si>
  <si>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</si>
  <si>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</si>
  <si>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</si>
  <si>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</si>
  <si>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</si>
  <si>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</si>
  <si>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</si>
  <si>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</si>
  <si>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</si>
  <si>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</si>
  <si>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</si>
  <si>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</si>
  <si>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</si>
  <si>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</si>
  <si>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</si>
  <si>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</si>
  <si>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</si>
  <si>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</si>
  <si>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</si>
  <si>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</si>
  <si>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</si>
  <si>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</si>
  <si>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</si>
  <si>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</si>
  <si>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</si>
  <si>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</si>
  <si>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</si>
  <si>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</si>
  <si>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</si>
  <si>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</si>
  <si>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</si>
  <si>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</si>
  <si>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</si>
  <si>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</si>
  <si>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</si>
  <si>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</si>
  <si>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</si>
  <si>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</si>
  <si>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</si>
  <si>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</si>
  <si>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</si>
  <si>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</si>
  <si>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</si>
  <si>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</si>
  <si>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</si>
  <si>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</si>
  <si>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</si>
  <si>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</si>
  <si>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</si>
  <si>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</si>
  <si>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</si>
  <si>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</si>
  <si>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</si>
  <si>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</si>
  <si>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</si>
  <si>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</si>
  <si>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</si>
  <si>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</si>
  <si>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</si>
  <si>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</si>
  <si>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</si>
  <si>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</si>
  <si>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</si>
  <si>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</si>
  <si>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</si>
  <si>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</si>
  <si>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</si>
  <si>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</si>
  <si>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</si>
  <si>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</si>
  <si>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</si>
  <si>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</si>
  <si>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</si>
  <si>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</si>
  <si>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</si>
  <si>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</si>
  <si>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</si>
  <si>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</si>
  <si>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</si>
  <si>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</si>
  <si>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</si>
  <si>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</si>
  <si>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</si>
  <si>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</si>
  <si>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</si>
  <si>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</si>
  <si>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</si>
  <si>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</si>
  <si>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</si>
  <si>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</si>
  <si>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</si>
  <si>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</si>
  <si>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</si>
  <si>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</si>
  <si>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</si>
  <si>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</si>
  <si>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</si>
  <si>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</si>
  <si>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</si>
  <si>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</si>
  <si>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</si>
  <si>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</si>
  <si>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</si>
  <si>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</si>
  <si>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</si>
  <si>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</si>
  <si>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</si>
  <si>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</si>
  <si>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</si>
  <si>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</si>
  <si>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</si>
  <si>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</si>
  <si>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</si>
  <si>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</si>
  <si>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</si>
  <si>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</si>
  <si>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</si>
  <si>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</si>
  <si>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</si>
  <si>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</si>
  <si>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</si>
  <si>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</si>
  <si>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</si>
  <si>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</si>
  <si>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</si>
  <si>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</si>
  <si>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</si>
  <si>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</si>
  <si>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</si>
  <si>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</si>
  <si>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</si>
  <si>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</si>
  <si>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</si>
  <si>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</si>
  <si>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</si>
  <si>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</si>
  <si>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</si>
  <si>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</si>
  <si>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</si>
  <si>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</si>
  <si>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</si>
  <si>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</si>
  <si>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</si>
  <si>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</si>
  <si>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</si>
  <si>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</si>
  <si>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</si>
  <si>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</si>
  <si>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</si>
  <si>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</si>
  <si>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</si>
  <si>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</si>
  <si>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</si>
  <si>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</si>
  <si>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</si>
  <si>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</si>
  <si>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</si>
  <si>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</si>
  <si>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</si>
  <si>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</si>
  <si>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</si>
  <si>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</si>
  <si>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</si>
  <si>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</si>
  <si>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</si>
  <si>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</si>
  <si>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</si>
  <si>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</si>
  <si>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</si>
  <si>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</si>
  <si>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</si>
  <si>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</si>
  <si>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</si>
  <si>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</si>
  <si>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</si>
  <si>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</si>
  <si>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</si>
  <si>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</si>
  <si>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</si>
  <si>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</si>
  <si>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</si>
  <si>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</si>
  <si>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</si>
  <si>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</si>
  <si>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</si>
  <si>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</si>
  <si>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</si>
  <si>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</si>
  <si>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</si>
  <si>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</si>
  <si>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</si>
  <si>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</si>
  <si>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</si>
  <si>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</si>
  <si>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</si>
  <si>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</si>
  <si>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</si>
  <si>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</si>
  <si>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</si>
  <si>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</si>
  <si>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</si>
  <si>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</si>
  <si>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</si>
  <si>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</si>
  <si>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</si>
  <si>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</si>
  <si>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</si>
  <si>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</si>
  <si>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</si>
  <si>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</si>
  <si>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</si>
  <si>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</si>
  <si>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</si>
  <si>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</si>
  <si>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</si>
  <si>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</si>
  <si>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</si>
  <si>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</si>
  <si>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</si>
  <si>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</si>
  <si>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</si>
  <si>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</si>
  <si>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</si>
  <si>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</si>
  <si>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</si>
  <si>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</si>
  <si>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</si>
  <si>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</si>
  <si>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</si>
  <si>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</si>
  <si>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</si>
  <si>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</si>
  <si>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</si>
  <si>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</si>
  <si>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</si>
  <si>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</si>
  <si>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</si>
  <si>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</si>
  <si>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</si>
  <si>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</si>
  <si>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</si>
  <si>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</si>
  <si>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</si>
  <si>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</si>
  <si>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</si>
  <si>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</si>
  <si>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</si>
  <si>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</si>
  <si>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</si>
  <si>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</si>
  <si>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</si>
  <si>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</si>
  <si>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</si>
  <si>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</si>
  <si>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</si>
  <si>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</si>
  <si>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</si>
  <si>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</si>
  <si>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</si>
  <si>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</si>
  <si>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</si>
  <si>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</si>
  <si>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</si>
  <si>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</si>
  <si>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</si>
  <si>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</si>
  <si>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</si>
  <si>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</si>
  <si>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</si>
  <si>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</si>
  <si>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</si>
  <si>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</si>
  <si>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</si>
  <si>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</si>
  <si>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</si>
  <si>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</si>
  <si>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</si>
  <si>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</si>
  <si>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</si>
  <si>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</si>
  <si>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</si>
  <si>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</si>
  <si>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</si>
  <si>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</si>
  <si>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</si>
  <si>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</si>
  <si>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</si>
  <si>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</si>
  <si>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</si>
  <si>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</si>
  <si>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</si>
  <si>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</si>
  <si>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</si>
  <si>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</si>
  <si>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</si>
  <si>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</si>
  <si>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</si>
  <si>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</si>
  <si>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</si>
  <si>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</si>
  <si>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</si>
  <si>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</si>
  <si>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</si>
  <si>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</si>
  <si>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</si>
  <si>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</si>
  <si>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</si>
  <si>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</si>
  <si>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</si>
  <si>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</si>
  <si>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</si>
  <si>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</si>
  <si>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</si>
  <si>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</si>
  <si>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</si>
  <si>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</si>
  <si>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</si>
  <si>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</si>
  <si>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</si>
  <si>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</si>
  <si>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</si>
  <si>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</si>
  <si>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</si>
  <si>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</si>
  <si>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</si>
  <si>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</si>
  <si>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</si>
  <si>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</si>
  <si>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</si>
  <si>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</si>
  <si>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</si>
  <si>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</si>
  <si>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</si>
  <si>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</si>
  <si>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</si>
  <si>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</si>
  <si>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</si>
  <si>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</si>
  <si>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</si>
  <si>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</si>
  <si>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</si>
  <si>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</si>
  <si>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</si>
  <si>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</si>
  <si>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</si>
  <si>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</si>
  <si>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</si>
  <si>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</si>
  <si>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</si>
  <si>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</si>
  <si>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</si>
  <si>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</si>
  <si>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</si>
  <si>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</si>
  <si>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</si>
  <si>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</si>
  <si>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</si>
  <si>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</si>
  <si>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</si>
  <si>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</si>
  <si>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</si>
  <si>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</si>
  <si>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</si>
  <si>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</si>
  <si>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</si>
  <si>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</si>
  <si>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</si>
  <si>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</si>
  <si>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</si>
  <si>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</si>
  <si>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</si>
  <si>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</si>
  <si>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</si>
  <si>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</si>
  <si>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</si>
  <si>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</si>
  <si>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</si>
  <si>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</si>
  <si>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</si>
  <si>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</si>
  <si>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</si>
  <si>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</si>
  <si>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</si>
  <si>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</si>
  <si>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</si>
  <si>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</si>
  <si>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</si>
  <si>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</si>
  <si>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</si>
  <si>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</si>
  <si>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</si>
  <si>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</si>
  <si>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</si>
  <si>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</si>
  <si>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</si>
  <si>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</si>
  <si>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</si>
  <si>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</si>
  <si>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</si>
  <si>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</si>
  <si>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</si>
  <si>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</si>
  <si>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</si>
  <si>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</si>
  <si>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</si>
  <si>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</si>
  <si>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</si>
  <si>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</si>
  <si>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</si>
  <si>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</si>
  <si>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</si>
  <si>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</si>
  <si>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</si>
  <si>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</si>
  <si>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</si>
  <si>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</si>
  <si>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</si>
  <si>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</si>
  <si>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</si>
  <si>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</si>
  <si>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</si>
  <si>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</si>
  <si>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</si>
  <si>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</si>
  <si>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</si>
  <si>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</si>
  <si>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</si>
  <si>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</si>
  <si>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</si>
  <si>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</si>
  <si>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</si>
  <si>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</si>
  <si>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</si>
  <si>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</si>
  <si>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</si>
  <si>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</si>
  <si>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</si>
  <si>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</si>
  <si>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</si>
  <si>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</si>
  <si>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</si>
  <si>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</si>
  <si>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</si>
  <si>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</si>
  <si>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</si>
  <si>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</si>
  <si>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</si>
  <si>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</si>
  <si>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</si>
  <si>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</si>
  <si>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</si>
  <si>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</si>
  <si>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</si>
  <si>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</si>
  <si>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</si>
  <si>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</si>
  <si>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</si>
  <si>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</si>
  <si>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</si>
  <si>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</si>
  <si>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</si>
  <si>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</si>
  <si>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</si>
  <si>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</si>
  <si>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</si>
  <si>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</si>
  <si>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</si>
  <si>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</si>
  <si>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</si>
  <si>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</si>
  <si>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</si>
  <si>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</si>
  <si>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</si>
  <si>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</si>
  <si>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</si>
  <si>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</si>
  <si>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</si>
  <si>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</si>
  <si>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</si>
  <si>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</si>
  <si>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</si>
  <si>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</si>
  <si>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</si>
  <si>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</si>
  <si>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</si>
  <si>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</si>
  <si>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</si>
  <si>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</si>
  <si>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</si>
  <si>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</si>
  <si>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</si>
  <si>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</si>
  <si>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</si>
  <si>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</si>
  <si>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</si>
  <si>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</si>
  <si>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</si>
  <si>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</si>
  <si>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</si>
  <si>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</si>
  <si>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</si>
  <si>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</si>
  <si>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</si>
  <si>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</si>
  <si>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</si>
  <si>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</si>
  <si>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</si>
  <si>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</si>
  <si>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</si>
  <si>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</si>
  <si>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</si>
  <si>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</si>
  <si>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</si>
  <si>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</si>
  <si>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</si>
  <si>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</si>
  <si>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</si>
  <si>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</si>
  <si>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</si>
  <si>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</si>
  <si>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</si>
  <si>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</si>
  <si>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</si>
  <si>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</si>
  <si>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</si>
  <si>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</si>
  <si>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</si>
  <si>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</si>
  <si>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</si>
  <si>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</si>
  <si>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</si>
  <si>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</si>
  <si>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</si>
  <si>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</si>
  <si>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</si>
  <si>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</si>
  <si>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</si>
  <si>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</si>
  <si>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</si>
  <si>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</si>
  <si>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</si>
  <si>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</si>
  <si>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</si>
  <si>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</si>
  <si>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</si>
  <si>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</si>
  <si>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</si>
  <si>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</si>
  <si>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</si>
  <si>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</si>
  <si>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</si>
  <si>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</si>
  <si>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</si>
  <si>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</si>
  <si>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</si>
  <si>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</si>
  <si>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</si>
  <si>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</si>
  <si>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</si>
  <si>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</si>
  <si>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</si>
  <si>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</si>
  <si>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</si>
  <si>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</si>
  <si>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</si>
  <si>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</si>
  <si>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</si>
  <si>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</si>
  <si>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</si>
  <si>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</si>
  <si>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</si>
  <si>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</si>
  <si>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</si>
  <si>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</si>
  <si>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</si>
  <si>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</si>
  <si>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</si>
  <si>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</si>
  <si>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</si>
  <si>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</si>
  <si>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</si>
  <si>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</si>
  <si>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</si>
  <si>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</si>
  <si>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</si>
  <si>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</si>
  <si>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</si>
  <si>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</si>
  <si>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</si>
  <si>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</si>
  <si>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</si>
  <si>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</si>
  <si>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</si>
  <si>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</si>
  <si>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</si>
  <si>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</si>
  <si>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</si>
  <si>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</si>
  <si>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</si>
  <si>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</si>
  <si>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</si>
  <si>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</si>
  <si>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</si>
  <si>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</si>
  <si>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</si>
  <si>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</si>
  <si>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</si>
  <si>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</si>
  <si>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</si>
  <si>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</si>
  <si>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</si>
  <si>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</si>
  <si>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</si>
  <si>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</si>
  <si>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</si>
  <si>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</si>
  <si>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</si>
  <si>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</si>
  <si>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</si>
  <si>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</si>
  <si>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</si>
  <si>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</si>
  <si>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</si>
  <si>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</si>
  <si>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</si>
  <si>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</si>
  <si>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</si>
  <si>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</si>
  <si>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</si>
  <si>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</si>
  <si>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</si>
  <si>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</si>
  <si>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</si>
  <si>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</si>
  <si>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</si>
  <si>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</si>
  <si>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</si>
  <si>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</si>
  <si>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</si>
  <si>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</si>
  <si>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</si>
  <si>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</si>
  <si>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</si>
  <si>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</si>
  <si>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</si>
  <si>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</si>
  <si>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</si>
  <si>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</si>
  <si>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</si>
  <si>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</si>
  <si>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</si>
  <si>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</si>
  <si>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</si>
  <si>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</si>
  <si>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</si>
  <si>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</si>
  <si>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</si>
  <si>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</si>
  <si>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</si>
  <si>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</si>
  <si>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</si>
  <si>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</si>
  <si>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</si>
  <si>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</si>
  <si>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</si>
  <si>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</si>
  <si>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</si>
  <si>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</si>
  <si>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</si>
  <si>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</si>
  <si>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</si>
  <si>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</si>
  <si>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</si>
  <si>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</si>
  <si>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</si>
  <si>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</si>
  <si>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</si>
  <si>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</si>
  <si>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</si>
  <si>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</si>
  <si>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</si>
  <si>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</si>
  <si>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</si>
  <si>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</si>
  <si>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</si>
  <si>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</si>
  <si>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</si>
  <si>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</si>
  <si>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</si>
  <si>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</si>
  <si>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</si>
  <si>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</si>
  <si>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</si>
  <si>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</si>
  <si>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</si>
  <si>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</si>
  <si>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</si>
  <si>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</si>
  <si>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</si>
  <si>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</si>
  <si>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</si>
  <si>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</si>
  <si>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</si>
  <si>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</si>
  <si>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</si>
  <si>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</si>
  <si>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</si>
  <si>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</si>
  <si>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</si>
  <si>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</si>
  <si>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</si>
  <si>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</si>
  <si>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</si>
  <si>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</si>
  <si>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</si>
  <si>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</si>
  <si>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</si>
  <si>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</si>
  <si>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</si>
  <si>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</si>
  <si>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</si>
  <si>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</si>
  <si>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</si>
  <si>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</si>
  <si>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</si>
  <si>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</si>
  <si>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</si>
  <si>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</si>
  <si>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</si>
  <si>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</si>
  <si>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</si>
  <si>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</si>
  <si>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</si>
  <si>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</si>
  <si>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</si>
  <si>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</si>
  <si>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</si>
  <si>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</si>
  <si>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</si>
  <si>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</si>
  <si>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</si>
  <si>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</si>
  <si>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</si>
  <si>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</si>
  <si>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</si>
  <si>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</si>
  <si>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</si>
  <si>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</si>
  <si>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</si>
  <si>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</si>
  <si>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</si>
  <si>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</si>
  <si>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</si>
  <si>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</si>
  <si>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</si>
  <si>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</si>
  <si>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</si>
  <si>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</si>
  <si>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</si>
  <si>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</si>
  <si>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</si>
  <si>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</si>
  <si>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</si>
  <si>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</si>
  <si>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</si>
  <si>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</si>
  <si>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</si>
  <si>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</si>
  <si>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</si>
  <si>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</si>
  <si>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</si>
  <si>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</si>
  <si>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</si>
  <si>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</si>
  <si>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</si>
  <si>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</si>
  <si>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</si>
  <si>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</si>
  <si>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</si>
  <si>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</si>
  <si>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</si>
  <si>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</si>
  <si>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</si>
  <si>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</si>
  <si>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</si>
  <si>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</si>
  <si>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</si>
  <si>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</si>
  <si>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</si>
  <si>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</si>
  <si>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</si>
  <si>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</si>
  <si>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</si>
  <si>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</si>
  <si>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</si>
  <si>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</si>
  <si>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</si>
  <si>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</si>
  <si>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</si>
  <si>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</si>
  <si>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</si>
  <si>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</si>
  <si>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</si>
  <si>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</si>
  <si>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</si>
  <si>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</si>
  <si>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</si>
  <si>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</si>
  <si>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</si>
  <si>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</si>
  <si>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</si>
  <si>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</si>
  <si>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</si>
  <si>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</si>
  <si>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</si>
  <si>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</si>
  <si>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</si>
  <si>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</si>
  <si>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</si>
  <si>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</si>
  <si>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</si>
  <si>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</si>
  <si>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</si>
  <si>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</si>
  <si>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</si>
  <si>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</si>
  <si>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</si>
  <si>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</si>
  <si>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</si>
  <si>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</si>
  <si>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</si>
  <si>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</si>
  <si>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</si>
  <si>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</si>
  <si>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</si>
  <si>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</si>
  <si>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</si>
  <si>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</si>
  <si>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</si>
  <si>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</si>
  <si>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</si>
  <si>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</si>
  <si>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</si>
  <si>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</si>
  <si>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</si>
  <si>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</si>
  <si>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</si>
  <si>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</si>
  <si>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</si>
  <si>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</si>
  <si>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</si>
  <si>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</si>
  <si>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</si>
  <si>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</si>
  <si>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</si>
  <si>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</si>
  <si>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</si>
  <si>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</si>
  <si>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</si>
  <si>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</si>
  <si>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</si>
  <si>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</si>
  <si>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</si>
  <si>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</si>
  <si>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</si>
  <si>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</si>
  <si>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</si>
  <si>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</si>
  <si>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</si>
  <si>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</si>
  <si>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</si>
  <si>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</si>
  <si>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</si>
  <si>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</si>
  <si>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</si>
  <si>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</si>
  <si>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</si>
  <si>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</si>
  <si>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</si>
  <si>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</si>
  <si>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</si>
  <si>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</si>
  <si>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</si>
  <si>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</si>
  <si>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</si>
  <si>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</si>
  <si>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</si>
  <si>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</si>
  <si>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</si>
  <si>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</si>
  <si>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</si>
  <si>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</si>
  <si>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</si>
  <si>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</si>
  <si>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</si>
  <si>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</si>
  <si>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</si>
  <si>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</si>
  <si>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</si>
  <si>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</si>
  <si>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</si>
  <si>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</si>
  <si>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</si>
  <si>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</si>
  <si>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</si>
  <si>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</si>
  <si>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</si>
  <si>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</si>
  <si>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</si>
  <si>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</si>
  <si>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</si>
  <si>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</si>
  <si>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</si>
  <si>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</si>
  <si>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</si>
  <si>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</si>
  <si>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</si>
  <si>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</si>
  <si>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</si>
  <si>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</si>
  <si>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</si>
  <si>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</si>
  <si>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</si>
  <si>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</si>
  <si>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</si>
  <si>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</si>
  <si>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</si>
  <si>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</si>
  <si>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</si>
  <si>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</si>
  <si>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</si>
  <si>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</si>
  <si>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</si>
  <si>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</si>
  <si>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</si>
  <si>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</si>
  <si>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</si>
  <si>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</si>
  <si>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</si>
  <si>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</si>
  <si>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</si>
  <si>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</si>
  <si>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</si>
  <si>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</si>
  <si>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</si>
  <si>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</si>
  <si>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</si>
  <si>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</si>
  <si>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</si>
  <si>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</si>
  <si>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</si>
  <si>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</si>
  <si>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</si>
  <si>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</si>
  <si>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</si>
  <si>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</si>
  <si>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</si>
  <si>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</si>
  <si>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</si>
  <si>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</si>
  <si>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</si>
  <si>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</si>
  <si>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</si>
  <si>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</si>
  <si>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</si>
  <si>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</si>
  <si>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</si>
  <si>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</si>
  <si>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</si>
  <si>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</si>
  <si>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</si>
  <si>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</si>
  <si>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</si>
  <si>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</si>
  <si>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</si>
  <si>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</si>
  <si>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</si>
  <si>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</si>
  <si>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</si>
  <si>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</si>
  <si>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</si>
  <si>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</si>
  <si>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</si>
  <si>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</si>
  <si>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</si>
  <si>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</si>
  <si>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</si>
  <si>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</si>
  <si>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</si>
  <si>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</si>
  <si>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</si>
  <si>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</si>
  <si>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</si>
  <si>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</si>
  <si>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</si>
  <si>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</si>
  <si>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</si>
  <si>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</si>
  <si>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</si>
  <si>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</si>
  <si>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</si>
  <si>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</si>
  <si>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</si>
  <si>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</si>
  <si>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</si>
  <si>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</si>
  <si>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</si>
  <si>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</si>
  <si>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</si>
  <si>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</si>
  <si>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</si>
  <si>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</si>
  <si>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</si>
  <si>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</si>
  <si>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</si>
  <si>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</si>
  <si>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</si>
  <si>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</si>
  <si>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</si>
  <si>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</si>
  <si>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</si>
  <si>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</si>
  <si>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</si>
  <si>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</si>
  <si>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</si>
  <si>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</si>
  <si>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</si>
  <si>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</si>
  <si>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</si>
  <si>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</si>
  <si>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</si>
  <si>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</si>
  <si>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</si>
  <si>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</si>
  <si>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</si>
  <si>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</si>
  <si>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</si>
  <si>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</si>
  <si>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</si>
  <si>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</si>
  <si>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</si>
  <si>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</si>
  <si>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</si>
  <si>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</si>
  <si>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</si>
  <si>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</si>
  <si>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</si>
  <si>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</si>
  <si>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</si>
  <si>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</si>
  <si>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</si>
  <si>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</si>
  <si>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</si>
  <si>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</si>
  <si>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</si>
  <si>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</si>
  <si>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</si>
  <si>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</si>
  <si>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</si>
  <si>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</si>
  <si>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</si>
  <si>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</si>
  <si>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</si>
  <si>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</si>
  <si>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</si>
  <si>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</si>
  <si>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</si>
  <si>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</si>
  <si>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</si>
  <si>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</si>
  <si>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</si>
  <si>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</si>
  <si>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</si>
  <si>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</si>
  <si>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</si>
  <si>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</si>
  <si>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</si>
  <si>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</si>
  <si>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</si>
  <si>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</si>
  <si>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</si>
  <si>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</si>
  <si>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</si>
  <si>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</si>
  <si>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</si>
  <si>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</si>
  <si>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</si>
  <si>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</si>
  <si>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</si>
  <si>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</si>
  <si>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</si>
  <si>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</si>
  <si>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</si>
  <si>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</si>
  <si>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</si>
  <si>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</si>
  <si>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</si>
  <si>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</si>
  <si>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</si>
  <si>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</si>
  <si>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</si>
  <si>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</si>
  <si>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</si>
  <si>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</si>
  <si>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</si>
  <si>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</si>
  <si>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</si>
  <si>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</si>
  <si>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</si>
  <si>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</si>
  <si>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</si>
  <si>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</si>
  <si>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</si>
  <si>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</si>
  <si>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</si>
  <si>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</si>
  <si>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</si>
  <si>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</si>
  <si>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</si>
  <si>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</si>
  <si>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</si>
  <si>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</si>
  <si>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</si>
  <si>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</si>
  <si>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</si>
  <si>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</si>
  <si>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</si>
  <si>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</si>
  <si>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</si>
  <si>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</si>
  <si>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</si>
  <si>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</si>
  <si>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</si>
  <si>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</si>
  <si>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</si>
  <si>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</si>
  <si>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</si>
  <si>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</si>
  <si>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</si>
  <si>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</si>
  <si>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</si>
  <si>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</si>
  <si>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</si>
  <si>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</si>
  <si>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</si>
  <si>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</si>
  <si>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</si>
  <si>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</si>
  <si>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</si>
  <si>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</si>
  <si>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</si>
  <si>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</si>
  <si>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</si>
  <si>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</si>
  <si>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</si>
  <si>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</si>
  <si>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</si>
  <si>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</si>
  <si>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</si>
  <si>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</si>
  <si>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</si>
  <si>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</si>
  <si>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</si>
  <si>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</si>
  <si>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</si>
  <si>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</si>
  <si>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</si>
  <si>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</si>
  <si>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</si>
  <si>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</si>
  <si>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</si>
  <si>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</si>
  <si>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</si>
  <si>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</si>
  <si>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</si>
  <si>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</si>
  <si>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</si>
  <si>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</si>
  <si>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</si>
  <si>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</si>
  <si>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</si>
  <si>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</si>
  <si>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</si>
  <si>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</si>
  <si>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</si>
  <si>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</si>
  <si>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</si>
  <si>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</si>
  <si>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</si>
  <si>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</si>
  <si>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</si>
  <si>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</si>
  <si>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</si>
  <si>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</si>
  <si>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</si>
  <si>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</si>
  <si>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</si>
  <si>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</si>
  <si>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</si>
  <si>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</si>
  <si>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</si>
  <si>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</si>
  <si>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</si>
  <si>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</si>
  <si>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</si>
  <si>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</si>
  <si>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</si>
  <si>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</si>
  <si>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</si>
  <si>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</si>
  <si>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</si>
  <si>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</si>
  <si>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</si>
  <si>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</si>
  <si>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</si>
  <si>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</si>
  <si>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</si>
  <si>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</si>
  <si>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</si>
  <si>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</si>
  <si>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</si>
  <si>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</si>
  <si>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</si>
  <si>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</si>
  <si>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</si>
  <si>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</si>
  <si>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</si>
  <si>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</si>
  <si>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</si>
  <si>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</si>
  <si>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</si>
  <si>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</si>
  <si>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</si>
  <si>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</si>
  <si>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</si>
  <si>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</si>
  <si>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</si>
  <si>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</si>
  <si>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</si>
  <si>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</si>
  <si>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</si>
  <si>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</si>
  <si>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</si>
  <si>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</si>
  <si>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</si>
  <si>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</si>
  <si>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</si>
  <si>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</si>
  <si>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</si>
  <si>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</si>
  <si>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</si>
  <si>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</si>
  <si>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</si>
  <si>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</si>
  <si>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</si>
  <si>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</si>
  <si>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</si>
  <si>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</si>
  <si>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</si>
  <si>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</si>
  <si>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</si>
  <si>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</si>
  <si>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</si>
  <si>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</si>
  <si>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</si>
  <si>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</si>
  <si>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</si>
  <si>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</si>
  <si>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</si>
  <si>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</si>
  <si>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</si>
  <si>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</si>
  <si>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</si>
  <si>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</si>
  <si>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</si>
  <si>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</si>
  <si>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</si>
  <si>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</si>
  <si>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</si>
  <si>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</si>
  <si>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</si>
  <si>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</si>
  <si>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</si>
  <si>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</si>
  <si>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</si>
  <si>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</si>
  <si>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</si>
  <si>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</si>
  <si>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</si>
  <si>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</si>
  <si>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</si>
  <si>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</si>
  <si>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</si>
  <si>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</si>
  <si>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</si>
  <si>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</si>
  <si>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</si>
  <si>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</si>
  <si>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</si>
  <si>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</si>
  <si>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</si>
  <si>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</si>
  <si>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</si>
  <si>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</si>
  <si>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</si>
  <si>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</si>
  <si>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</si>
  <si>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</si>
  <si>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</si>
  <si>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</si>
  <si>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</si>
  <si>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</si>
  <si>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</si>
  <si>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</si>
  <si>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</si>
  <si>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</si>
  <si>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</si>
  <si>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</si>
  <si>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</si>
  <si>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</si>
  <si>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</si>
  <si>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</si>
  <si>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</si>
  <si>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</si>
  <si>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</si>
  <si>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</si>
  <si>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</si>
  <si>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</si>
  <si>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</si>
  <si>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</si>
  <si>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</si>
  <si>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</si>
  <si>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</si>
  <si>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</si>
  <si>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</si>
  <si>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</si>
  <si>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</si>
  <si>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</si>
  <si>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</si>
  <si>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</si>
  <si>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</si>
  <si>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</si>
  <si>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</si>
  <si>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</si>
  <si>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</si>
  <si>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</si>
  <si>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</si>
  <si>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</si>
  <si>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</si>
  <si>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</si>
  <si>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</si>
  <si>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</si>
  <si>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</si>
  <si>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</si>
  <si>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</si>
  <si>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</si>
  <si>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</si>
  <si>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</si>
  <si>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</si>
  <si>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</si>
  <si>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</si>
  <si>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</si>
  <si>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</si>
  <si>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</si>
  <si>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</si>
  <si>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</si>
  <si>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</si>
  <si>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</si>
  <si>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</si>
  <si>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</si>
  <si>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</si>
  <si>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</si>
  <si>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</si>
  <si>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</si>
  <si>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</si>
  <si>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</si>
  <si>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</si>
  <si>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</si>
  <si>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</si>
  <si>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</si>
  <si>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</si>
  <si>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</si>
  <si>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</si>
  <si>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</si>
  <si>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</si>
  <si>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</si>
  <si>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</si>
  <si>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</si>
  <si>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</si>
  <si>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</si>
  <si>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</si>
  <si>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</si>
  <si>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</si>
  <si>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</si>
  <si>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</si>
  <si>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</si>
  <si>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</si>
  <si>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</si>
  <si>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</si>
  <si>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</si>
  <si>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</si>
  <si>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</si>
  <si>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</si>
  <si>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</si>
  <si>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</si>
  <si>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</si>
  <si>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</si>
  <si>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</si>
  <si>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</si>
  <si>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</si>
  <si>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</si>
  <si>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</si>
  <si>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</si>
  <si>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</si>
  <si>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</si>
  <si>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</si>
  <si>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</si>
  <si>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</si>
  <si>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</si>
  <si>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</si>
  <si>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</si>
  <si>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</si>
  <si>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</si>
  <si>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</si>
  <si>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</si>
  <si>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</si>
  <si>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</si>
  <si>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</si>
  <si>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</si>
  <si>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</si>
  <si>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</si>
  <si>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</si>
  <si>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</si>
  <si>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</si>
  <si>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</si>
  <si>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</si>
  <si>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</si>
  <si>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</si>
  <si>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</si>
  <si>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</si>
  <si>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</si>
  <si>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</si>
  <si>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</si>
  <si>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</si>
  <si>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</si>
  <si>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</si>
  <si>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</si>
  <si>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</si>
  <si>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</si>
  <si>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</si>
  <si>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</si>
  <si>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</si>
  <si>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</si>
  <si>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</si>
  <si>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</si>
  <si>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</si>
  <si>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</si>
  <si>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</si>
  <si>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</si>
  <si>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</si>
  <si>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</si>
  <si>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</si>
  <si>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</si>
  <si>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</si>
  <si>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</si>
  <si>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</si>
  <si>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</si>
  <si>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</si>
  <si>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</si>
  <si>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</si>
  <si>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</si>
  <si>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</si>
  <si>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</si>
  <si>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</si>
  <si>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</si>
  <si>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</si>
  <si>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</si>
  <si>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</si>
  <si>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</si>
  <si>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</si>
  <si>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</si>
  <si>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</si>
  <si>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</si>
  <si>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</si>
  <si>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</si>
  <si>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</si>
  <si>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</si>
  <si>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</si>
  <si>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</si>
  <si>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</si>
  <si>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</si>
  <si>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</si>
  <si>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</si>
  <si>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</si>
  <si>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</si>
  <si>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</si>
  <si>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</si>
  <si>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</si>
  <si>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</si>
  <si>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</si>
  <si>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</si>
  <si>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</si>
  <si>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</si>
  <si>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</si>
  <si>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</si>
  <si>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</si>
  <si>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</si>
  <si>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</si>
  <si>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</si>
  <si>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</si>
  <si>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</si>
  <si>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</si>
  <si>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</si>
  <si>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</si>
  <si>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</si>
  <si>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</si>
  <si>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</si>
  <si>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</si>
  <si>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</si>
  <si>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</si>
  <si>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</si>
  <si>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</si>
  <si>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</si>
  <si>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</si>
  <si>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</si>
  <si>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</si>
  <si>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</si>
  <si>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</si>
  <si>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</si>
  <si>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</si>
  <si>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</si>
  <si>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</si>
  <si>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</si>
  <si>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</si>
  <si>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</si>
  <si>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</si>
  <si>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</si>
  <si>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</si>
  <si>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</si>
  <si>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</si>
  <si>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</si>
  <si>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</si>
  <si>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</si>
  <si>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</si>
  <si>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</si>
  <si>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</si>
  <si>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</si>
  <si>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</si>
  <si>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</si>
  <si>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</si>
  <si>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</si>
  <si>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</si>
  <si>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</si>
  <si>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</si>
  <si>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</si>
  <si>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</si>
  <si>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</si>
  <si>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</si>
  <si>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</si>
  <si>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</si>
  <si>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</si>
  <si>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</si>
  <si>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</si>
  <si>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</si>
  <si>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</si>
  <si>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</si>
  <si>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</si>
  <si>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</si>
  <si>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</si>
  <si>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</si>
  <si>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</si>
  <si>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</si>
  <si>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</si>
  <si>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</si>
  <si>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</si>
  <si>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</si>
  <si>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</si>
  <si>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</si>
  <si>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</si>
  <si>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</si>
  <si>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</si>
  <si>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</si>
  <si>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</si>
  <si>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</si>
  <si>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</si>
  <si>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</si>
  <si>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</si>
  <si>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</si>
  <si>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</si>
  <si>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</si>
  <si>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</si>
  <si>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</si>
  <si>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</si>
  <si>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</si>
  <si>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</si>
  <si>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</si>
  <si>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</si>
  <si>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</si>
  <si>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</si>
  <si>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</si>
  <si>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</si>
  <si>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</si>
  <si>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</si>
  <si>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</si>
  <si>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</si>
  <si>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</si>
  <si>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</si>
  <si>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</si>
  <si>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</si>
  <si>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</si>
  <si>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</si>
  <si>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</si>
  <si>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</si>
  <si>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</si>
  <si>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</si>
  <si>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</si>
  <si>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</si>
  <si>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</si>
  <si>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</si>
  <si>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</si>
  <si>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</si>
  <si>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</si>
  <si>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</si>
  <si>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</si>
  <si>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</si>
  <si>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</si>
  <si>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</si>
  <si>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</si>
  <si>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</si>
  <si>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</si>
  <si>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</si>
  <si>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</si>
  <si>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</si>
  <si>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</si>
  <si>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</si>
  <si>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</si>
  <si>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</si>
  <si>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</si>
  <si>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</si>
  <si>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</si>
  <si>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</si>
  <si>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</si>
  <si>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</si>
  <si>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</si>
  <si>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</si>
  <si>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</si>
  <si>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</si>
  <si>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</si>
  <si>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</si>
  <si>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</si>
  <si>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</si>
  <si>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</si>
  <si>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</si>
  <si>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</si>
  <si>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</si>
  <si>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</si>
  <si>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</si>
  <si>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</si>
  <si>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</si>
  <si>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</si>
  <si>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</si>
  <si>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</si>
  <si>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</si>
  <si>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</si>
  <si>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</si>
  <si>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</si>
  <si>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</si>
  <si>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</si>
  <si>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</si>
  <si>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</si>
  <si>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</si>
  <si>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</si>
  <si>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</si>
  <si>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</si>
  <si>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</si>
  <si>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</si>
  <si>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</si>
  <si>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</si>
  <si>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</si>
  <si>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</si>
  <si>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</si>
  <si>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</si>
  <si>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</si>
  <si>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</si>
  <si>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</si>
  <si>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</si>
  <si>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</si>
  <si>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</si>
  <si>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</si>
  <si>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</si>
  <si>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</si>
  <si>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</si>
  <si>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</si>
  <si>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</si>
  <si>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</si>
  <si>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</si>
  <si>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</si>
  <si>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</si>
  <si>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</si>
  <si>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</si>
  <si>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</si>
  <si>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</si>
  <si>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</si>
  <si>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</si>
  <si>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</si>
  <si>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</si>
  <si>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</si>
  <si>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</si>
  <si>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</si>
  <si>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</si>
  <si>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</si>
  <si>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</si>
  <si>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</si>
  <si>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</si>
  <si>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</si>
  <si>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</si>
  <si>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</si>
  <si>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</si>
  <si>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</si>
  <si>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</si>
  <si>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</si>
  <si>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</si>
  <si>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</si>
  <si>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</si>
  <si>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</si>
  <si>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</si>
  <si>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</si>
  <si>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</si>
  <si>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</si>
  <si>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</si>
  <si>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</si>
  <si>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</si>
  <si>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</si>
  <si>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</si>
  <si>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</si>
  <si>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</si>
  <si>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</si>
  <si>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</si>
  <si>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</si>
  <si>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</si>
  <si>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</si>
  <si>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</si>
  <si>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</si>
  <si>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</si>
  <si>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</si>
  <si>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</si>
  <si>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</si>
  <si>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</si>
  <si>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</si>
  <si>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</si>
  <si>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</si>
  <si>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</si>
  <si>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</si>
  <si>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</si>
  <si>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</si>
  <si>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</si>
  <si>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</si>
  <si>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</si>
  <si>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</si>
  <si>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</si>
  <si>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</si>
  <si>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</si>
  <si>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</si>
  <si>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</si>
  <si>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</si>
  <si>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</si>
  <si>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</si>
  <si>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</si>
  <si>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</si>
  <si>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</si>
  <si>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</si>
  <si>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</si>
  <si>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</si>
  <si>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</si>
  <si>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</si>
  <si>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</si>
  <si>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</si>
  <si>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</si>
  <si>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</si>
  <si>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</si>
  <si>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</si>
  <si>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</si>
  <si>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</si>
  <si>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</si>
  <si>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</si>
  <si>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</si>
  <si>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</si>
  <si>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</si>
  <si>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</si>
  <si>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</si>
  <si>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</si>
  <si>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</si>
  <si>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</si>
  <si>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</si>
  <si>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</si>
  <si>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</si>
  <si>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</si>
  <si>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</si>
  <si>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</si>
  <si>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</si>
  <si>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</si>
  <si>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</si>
  <si>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</si>
  <si>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</si>
  <si>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</si>
  <si>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</si>
  <si>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</si>
  <si>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</si>
  <si>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</si>
  <si>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</si>
  <si>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</si>
  <si>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</si>
  <si>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</si>
  <si>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</si>
  <si>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</si>
  <si>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</si>
  <si>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</si>
  <si>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</si>
  <si>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</si>
  <si>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</si>
  <si>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</si>
  <si>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</si>
  <si>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</si>
  <si>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</si>
  <si>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</si>
  <si>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</si>
  <si>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</si>
  <si>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</si>
  <si>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</si>
  <si>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</si>
  <si>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</si>
  <si>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</si>
  <si>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</si>
  <si>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</si>
  <si>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</si>
  <si>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</si>
  <si>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</si>
  <si>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</si>
  <si>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</si>
  <si>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</si>
  <si>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</si>
  <si>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</si>
  <si>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</si>
  <si>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</si>
  <si>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</si>
  <si>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</si>
  <si>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</si>
  <si>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</si>
  <si>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</si>
  <si>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</si>
  <si>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</si>
  <si>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</si>
  <si>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</si>
  <si>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</si>
  <si>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</si>
  <si>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</si>
  <si>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</si>
  <si>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</si>
  <si>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</si>
  <si>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</si>
  <si>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</si>
  <si>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</si>
  <si>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</si>
  <si>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</si>
  <si>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</si>
  <si>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</si>
  <si>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</si>
  <si>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</si>
  <si>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</si>
  <si>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</si>
  <si>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</si>
  <si>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</si>
  <si>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</si>
  <si>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</si>
  <si>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</si>
  <si>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</si>
  <si>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</si>
  <si>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</si>
  <si>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</si>
  <si>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</si>
  <si>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</si>
  <si>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</si>
  <si>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</si>
  <si>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</si>
  <si>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</si>
  <si>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</si>
  <si>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</si>
  <si>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</si>
  <si>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</si>
  <si>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</si>
  <si>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</si>
  <si>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</si>
  <si>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</si>
  <si>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</si>
  <si>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</si>
  <si>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</si>
  <si>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</si>
  <si>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</si>
  <si>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</si>
  <si>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</si>
  <si>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</si>
  <si>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</si>
  <si>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</si>
  <si>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</si>
  <si>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</si>
  <si>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</si>
  <si>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</si>
  <si>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</si>
  <si>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</si>
  <si>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</si>
  <si>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</si>
  <si>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</si>
  <si>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</si>
  <si>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</si>
  <si>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</si>
  <si>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</si>
  <si>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</si>
  <si>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</si>
  <si>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</si>
  <si>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</si>
  <si>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</si>
  <si>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</si>
  <si>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</si>
  <si>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</si>
  <si>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</si>
  <si>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</si>
  <si>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</si>
  <si>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</si>
  <si>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</si>
  <si>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</si>
  <si>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</si>
  <si>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</si>
  <si>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</si>
  <si>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</si>
  <si>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</si>
  <si>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</si>
  <si>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</si>
  <si>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</si>
  <si>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</si>
  <si>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</si>
  <si>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</si>
  <si>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</si>
  <si>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</si>
  <si>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</si>
  <si>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</si>
  <si>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</si>
  <si>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</si>
  <si>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</si>
  <si>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</si>
  <si>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</si>
  <si>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</si>
  <si>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</si>
  <si>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</si>
  <si>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</si>
  <si>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</si>
  <si>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</si>
  <si>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</si>
  <si>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</si>
  <si>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</si>
  <si>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</si>
  <si>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</si>
  <si>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</si>
  <si>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</si>
  <si>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</si>
  <si>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</si>
  <si>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</si>
  <si>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</si>
  <si>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</si>
  <si>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</si>
  <si>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</si>
  <si>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</si>
  <si>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</si>
  <si>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</si>
  <si>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</si>
  <si>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</si>
  <si>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</si>
  <si>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</si>
  <si>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</si>
  <si>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</si>
  <si>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</si>
  <si>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</si>
  <si>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</si>
  <si>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</si>
  <si>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</si>
  <si>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</si>
  <si>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</si>
  <si>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</si>
  <si>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</si>
  <si>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</si>
  <si>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</si>
  <si>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</si>
  <si>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</si>
  <si>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</si>
  <si>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</si>
  <si>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</si>
  <si>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</si>
  <si>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</si>
  <si>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</si>
  <si>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</si>
  <si>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</si>
  <si>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</si>
  <si>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</si>
  <si>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</si>
  <si>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</si>
  <si>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</si>
  <si>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</si>
  <si>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</si>
  <si>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</si>
  <si>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</si>
  <si>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</si>
  <si>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</si>
  <si>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</si>
  <si>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</si>
  <si>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</si>
  <si>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</si>
  <si>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</si>
  <si>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</si>
  <si>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</si>
  <si>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</si>
  <si>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</si>
  <si>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</si>
  <si>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</si>
  <si>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</si>
  <si>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</si>
  <si>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</si>
  <si>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</si>
  <si>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</si>
  <si>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</si>
  <si>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</si>
  <si>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</si>
  <si>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</si>
  <si>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</si>
  <si>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</si>
  <si>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</si>
  <si>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</si>
  <si>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</si>
  <si>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</si>
  <si>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</si>
  <si>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</si>
  <si>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</si>
  <si>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</si>
  <si>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</si>
  <si>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</si>
  <si>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</si>
  <si>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</si>
  <si>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</si>
  <si>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</si>
  <si>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</si>
  <si>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</si>
  <si>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</si>
  <si>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</si>
  <si>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</si>
  <si>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</si>
  <si>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</si>
  <si>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</si>
  <si>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</si>
  <si>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</si>
  <si>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</si>
  <si>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</si>
  <si>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</si>
  <si>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</si>
  <si>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</si>
  <si>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</si>
  <si>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</si>
  <si>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</si>
  <si>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</si>
  <si>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</si>
  <si>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</si>
  <si>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</si>
  <si>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</si>
  <si>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</si>
  <si>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</si>
  <si>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</si>
  <si>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</si>
  <si>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</si>
  <si>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</si>
  <si>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</si>
  <si>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</si>
  <si>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</si>
  <si>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</si>
  <si>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</si>
  <si>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</si>
  <si>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</si>
  <si>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</si>
  <si>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</si>
  <si>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</si>
  <si>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</si>
  <si>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</si>
  <si>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</si>
  <si>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</si>
  <si>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</si>
  <si>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</si>
  <si>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</si>
  <si>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</si>
  <si>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</si>
  <si>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</si>
  <si>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</si>
  <si>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</si>
  <si>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</si>
  <si>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</si>
  <si>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</si>
  <si>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</si>
  <si>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</si>
  <si>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</si>
  <si>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</si>
  <si>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</si>
  <si>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</si>
  <si>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</si>
  <si>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</si>
  <si>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</si>
  <si>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</si>
  <si>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</si>
  <si>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</si>
  <si>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</si>
  <si>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</si>
  <si>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</si>
  <si>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</si>
  <si>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</si>
  <si>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</si>
  <si>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</si>
  <si>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</si>
  <si>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</si>
  <si>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</si>
  <si>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</si>
  <si>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</si>
  <si>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</si>
  <si>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</si>
  <si>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</si>
  <si>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</si>
  <si>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</si>
  <si>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</si>
  <si>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</si>
  <si>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</si>
  <si>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</si>
  <si>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</si>
  <si>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</si>
  <si>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</si>
  <si>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</si>
  <si>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</si>
  <si>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</si>
  <si>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</si>
  <si>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</si>
  <si>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</si>
  <si>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</si>
  <si>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</si>
  <si>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</si>
  <si>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</si>
  <si>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</si>
  <si>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</si>
  <si>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</si>
  <si>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</si>
  <si>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</si>
  <si>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</si>
  <si>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</si>
  <si>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</si>
  <si>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</si>
  <si>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</si>
  <si>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</si>
  <si>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</si>
  <si>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</si>
  <si>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</si>
  <si>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</si>
  <si>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</si>
  <si>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</si>
  <si>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</si>
  <si>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</si>
  <si>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</si>
  <si>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</si>
  <si>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</si>
  <si>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</si>
  <si>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</si>
  <si>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</si>
  <si>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</si>
  <si>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</si>
  <si>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</si>
  <si>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</si>
  <si>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</si>
  <si>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</si>
  <si>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</si>
  <si>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</si>
  <si>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</si>
  <si>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</si>
  <si>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</si>
  <si>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</si>
  <si>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</si>
  <si>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</si>
  <si>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</si>
  <si>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</si>
  <si>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</si>
  <si>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</si>
  <si>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</si>
  <si>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</si>
  <si>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</si>
  <si>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</si>
  <si>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</si>
  <si>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</si>
  <si>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</si>
  <si>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</si>
  <si>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</si>
  <si>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</si>
  <si>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</si>
  <si>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</si>
  <si>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</si>
  <si>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</si>
  <si>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</si>
  <si>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</si>
  <si>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</si>
  <si>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</si>
  <si>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</si>
  <si>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</si>
  <si>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</si>
  <si>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</si>
  <si>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</si>
  <si>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</si>
  <si>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</si>
  <si>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</si>
  <si>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</si>
  <si>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</si>
  <si>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</si>
  <si>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</si>
  <si>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</si>
  <si>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</si>
  <si>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</si>
  <si>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</si>
  <si>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</si>
  <si>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</si>
  <si>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</si>
  <si>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</si>
  <si>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</si>
  <si>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</si>
  <si>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</si>
  <si>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</si>
  <si>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</si>
  <si>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</si>
  <si>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</si>
  <si>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</si>
  <si>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</si>
  <si>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</si>
  <si>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</si>
  <si>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</si>
  <si>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</si>
  <si>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</si>
  <si>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</si>
  <si>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</si>
  <si>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</si>
  <si>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</si>
  <si>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</si>
  <si>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</si>
  <si>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</si>
  <si>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</si>
  <si>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</si>
  <si>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</si>
  <si>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</si>
  <si>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</si>
  <si>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</si>
  <si>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</si>
  <si>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</si>
  <si>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</si>
  <si>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</si>
  <si>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</si>
  <si>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</si>
  <si>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</si>
  <si>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</si>
  <si>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</si>
  <si>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</si>
  <si>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</si>
  <si>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</si>
  <si>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</si>
  <si>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</si>
  <si>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</si>
  <si>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</si>
  <si>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</si>
  <si>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</si>
  <si>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</si>
  <si>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</si>
  <si>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</si>
  <si>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</si>
  <si>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</si>
  <si>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</si>
  <si>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</si>
  <si>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</si>
  <si>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</si>
  <si>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</si>
  <si>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</si>
  <si>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</si>
  <si>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</si>
  <si>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</si>
  <si>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</si>
  <si>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</si>
  <si>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</si>
  <si>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</si>
  <si>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</si>
  <si>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</si>
  <si>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</si>
  <si>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</si>
  <si>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</si>
  <si>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</si>
  <si>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</si>
  <si>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</si>
  <si>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</si>
  <si>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</si>
  <si>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</si>
  <si>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</si>
  <si>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</si>
  <si>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</si>
  <si>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</si>
  <si>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</si>
  <si>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</si>
  <si>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</si>
  <si>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</si>
  <si>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</si>
  <si>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</si>
  <si>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</si>
  <si>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</si>
  <si>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</si>
  <si>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</si>
  <si>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</si>
  <si>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</si>
  <si>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</si>
  <si>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</si>
  <si>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</si>
  <si>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</si>
  <si>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</si>
  <si>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</si>
  <si>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</si>
  <si>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</si>
  <si>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</si>
  <si>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</si>
  <si>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</si>
  <si>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</si>
  <si>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</si>
  <si>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</si>
  <si>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</si>
  <si>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</si>
  <si>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</si>
  <si>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</si>
  <si>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</si>
  <si>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</si>
  <si>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</si>
  <si>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</si>
  <si>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</si>
  <si>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</si>
  <si>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</si>
  <si>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</si>
  <si>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</si>
  <si>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</si>
  <si>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</si>
  <si>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</si>
  <si>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</si>
  <si>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</si>
  <si>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</si>
  <si>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</si>
  <si>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</si>
  <si>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</si>
  <si>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</si>
  <si>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</si>
  <si>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</si>
  <si>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</si>
  <si>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</si>
  <si>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</si>
  <si>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</si>
  <si>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</si>
  <si>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</si>
  <si>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</si>
  <si>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</si>
  <si>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</si>
  <si>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</si>
  <si>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</si>
  <si>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</si>
  <si>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</si>
  <si>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</si>
  <si>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</si>
  <si>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</si>
  <si>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</si>
  <si>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</si>
  <si>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</si>
  <si>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</si>
  <si>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</si>
  <si>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</si>
  <si>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</si>
  <si>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</si>
  <si>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</si>
  <si>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</si>
  <si>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</si>
  <si>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</si>
  <si>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</si>
  <si>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</si>
  <si>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</si>
  <si>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</si>
  <si>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</si>
  <si>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</si>
  <si>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</si>
  <si>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</si>
  <si>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</si>
  <si>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</si>
  <si>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</si>
  <si>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</si>
  <si>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</si>
  <si>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</si>
  <si>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</si>
  <si>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</si>
  <si>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</si>
  <si>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</si>
  <si>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</si>
  <si>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</si>
  <si>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</si>
  <si>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</si>
  <si>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</si>
  <si>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</si>
  <si>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</si>
  <si>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</si>
  <si>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</si>
  <si>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</si>
  <si>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</si>
  <si>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</si>
  <si>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</si>
  <si>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</si>
  <si>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</si>
  <si>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</si>
  <si>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</si>
  <si>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</si>
  <si>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</si>
  <si>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</si>
  <si>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</si>
  <si>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</si>
  <si>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</si>
  <si>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</si>
  <si>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</si>
  <si>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</si>
  <si>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</si>
  <si>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</si>
  <si>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</si>
  <si>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</si>
  <si>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</si>
  <si>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</si>
  <si>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</si>
  <si>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</si>
  <si>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</si>
  <si>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</si>
  <si>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</si>
  <si>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</si>
  <si>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</si>
  <si>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</si>
  <si>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</si>
  <si>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</si>
  <si>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</si>
  <si>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</si>
  <si>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</si>
  <si>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</si>
  <si>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</si>
  <si>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</si>
  <si>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</si>
  <si>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</si>
  <si>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</si>
  <si>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</si>
  <si>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</si>
  <si>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</si>
  <si>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</si>
  <si>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</si>
  <si>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</si>
  <si>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</si>
  <si>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</si>
  <si>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</si>
  <si>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</si>
  <si>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</si>
  <si>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</si>
  <si>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</si>
  <si>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</si>
  <si>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</si>
  <si>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</si>
  <si>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</si>
  <si>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</si>
  <si>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</si>
  <si>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</si>
  <si>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</si>
  <si>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</si>
  <si>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</si>
  <si>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</si>
  <si>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</si>
  <si>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</si>
  <si>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</si>
  <si>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</si>
  <si>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</si>
  <si>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</si>
  <si>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</si>
  <si>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</si>
  <si>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</si>
  <si>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</si>
  <si>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</si>
  <si>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</si>
  <si>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</si>
  <si>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</si>
  <si>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</si>
  <si>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</si>
  <si>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</si>
  <si>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</si>
  <si>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</si>
  <si>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</si>
  <si>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</si>
  <si>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</si>
  <si>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</si>
  <si>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</si>
  <si>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</si>
  <si>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</si>
  <si>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</si>
  <si>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</si>
  <si>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</si>
  <si>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</si>
  <si>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</si>
  <si>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</si>
  <si>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</si>
  <si>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</si>
  <si>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</si>
  <si>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</si>
  <si>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</si>
  <si>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</si>
  <si>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</si>
  <si>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</si>
  <si>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</si>
  <si>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</si>
  <si>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</si>
  <si>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</si>
  <si>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</si>
  <si>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</si>
  <si>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</si>
  <si>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</si>
  <si>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</si>
  <si>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</si>
  <si>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</si>
  <si>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</si>
  <si>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</si>
  <si>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</si>
  <si>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</si>
  <si>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</si>
  <si>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</si>
  <si>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</si>
  <si>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</si>
  <si>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</si>
  <si>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</si>
  <si>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</si>
  <si>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</si>
  <si>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</si>
  <si>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</si>
  <si>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</si>
  <si>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</si>
  <si>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</si>
  <si>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</si>
  <si>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</si>
  <si>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</si>
  <si>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</si>
  <si>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</si>
  <si>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</si>
  <si>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</si>
  <si>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</si>
  <si>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</si>
  <si>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</si>
  <si>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</si>
  <si>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</si>
  <si>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</si>
  <si>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</si>
  <si>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</si>
  <si>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</si>
  <si>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</si>
  <si>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</si>
  <si>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</si>
  <si>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</si>
  <si>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</si>
  <si>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</si>
  <si>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</si>
  <si>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</si>
  <si>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</si>
  <si>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</si>
  <si>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</si>
  <si>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</si>
  <si>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</si>
  <si>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</si>
  <si>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</si>
  <si>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</si>
  <si>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</si>
  <si>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</si>
  <si>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</si>
  <si>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</si>
  <si>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</si>
  <si>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</si>
  <si>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</si>
  <si>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</si>
  <si>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</si>
  <si>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</si>
  <si>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</si>
  <si>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</si>
  <si>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</si>
  <si>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</si>
  <si>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</si>
  <si>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</si>
  <si>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</si>
  <si>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</si>
  <si>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</si>
  <si>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</si>
  <si>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</si>
  <si>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</si>
  <si>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</si>
  <si>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</si>
  <si>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</si>
  <si>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</si>
  <si>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</si>
  <si>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</si>
  <si>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</si>
  <si>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</si>
  <si>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</si>
  <si>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</si>
  <si>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</si>
  <si>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</si>
  <si>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</si>
  <si>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</si>
  <si>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</si>
  <si>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</si>
  <si>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</si>
  <si>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</si>
  <si>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</si>
  <si>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</si>
  <si>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</si>
  <si>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</si>
  <si>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</si>
  <si>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</si>
  <si>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</si>
  <si>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</si>
  <si>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</si>
  <si>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</si>
  <si>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</si>
  <si>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</si>
  <si>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</si>
  <si>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</si>
  <si>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</si>
  <si>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</si>
  <si>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</si>
  <si>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</si>
  <si>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</si>
  <si>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</si>
  <si>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</si>
  <si>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</si>
  <si>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</si>
  <si>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</si>
  <si>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</si>
  <si>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</si>
  <si>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</si>
  <si>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</si>
  <si>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</si>
  <si>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</si>
  <si>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</si>
  <si>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</si>
  <si>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</si>
  <si>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</si>
  <si>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</si>
  <si>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</si>
  <si>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</si>
  <si>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</si>
  <si>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</si>
  <si>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</si>
  <si>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</si>
  <si>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</si>
  <si>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</si>
  <si>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</si>
  <si>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</si>
  <si>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</si>
  <si>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</si>
  <si>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</si>
  <si>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</si>
  <si>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</si>
  <si>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</si>
  <si>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</si>
  <si>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</si>
  <si>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</si>
  <si>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</si>
  <si>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</si>
  <si>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</si>
  <si>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</si>
  <si>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</si>
  <si>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</si>
  <si>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</si>
  <si>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</si>
  <si>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</si>
  <si>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</si>
  <si>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</si>
  <si>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</si>
  <si>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</si>
  <si>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</si>
  <si>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</si>
  <si>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</si>
  <si>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</si>
  <si>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</si>
  <si>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</si>
  <si>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</si>
  <si>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</si>
  <si>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</si>
  <si>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</si>
  <si>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</si>
  <si>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</si>
  <si>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</si>
  <si>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</si>
  <si>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</si>
  <si>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</si>
  <si>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</si>
  <si>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</si>
  <si>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</si>
  <si>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</si>
  <si>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</si>
  <si>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</si>
  <si>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</si>
  <si>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</si>
  <si>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</si>
  <si>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</si>
  <si>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</si>
  <si>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</si>
  <si>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</si>
  <si>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</si>
  <si>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</si>
  <si>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</si>
  <si>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</si>
  <si>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</si>
  <si>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</si>
  <si>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</si>
  <si>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</si>
  <si>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</si>
  <si>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</si>
  <si>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</si>
  <si>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</si>
  <si>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</si>
  <si>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</si>
  <si>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</si>
  <si>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</si>
  <si>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</si>
  <si>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</si>
  <si>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</si>
  <si>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</si>
  <si>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</si>
  <si>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</si>
  <si>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</si>
  <si>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</si>
  <si>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</si>
  <si>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</si>
  <si>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</si>
  <si>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</si>
  <si>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</si>
  <si>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</si>
  <si>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</si>
  <si>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</si>
  <si>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</si>
  <si>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</si>
  <si>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</si>
  <si>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</si>
  <si>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</si>
  <si>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</si>
  <si>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</si>
  <si>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</si>
  <si>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</si>
  <si>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</si>
  <si>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</si>
  <si>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</si>
  <si>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</si>
  <si>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</si>
  <si>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</si>
  <si>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</si>
  <si>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</si>
  <si>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</si>
  <si>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</si>
  <si>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</si>
  <si>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</si>
  <si>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</si>
  <si>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</si>
  <si>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</si>
  <si>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</si>
  <si>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</si>
  <si>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</si>
  <si>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</si>
  <si>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</si>
  <si>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</si>
  <si>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</si>
  <si>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</si>
  <si>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</si>
  <si>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</si>
  <si>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</si>
  <si>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</si>
  <si>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</si>
  <si>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</si>
  <si>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</si>
  <si>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</si>
  <si>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</si>
  <si>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</si>
  <si>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</si>
  <si>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</si>
  <si>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</si>
  <si>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</si>
  <si>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</si>
  <si>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</si>
  <si>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</si>
  <si>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</si>
  <si>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</si>
  <si>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</si>
  <si>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</si>
  <si>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</si>
  <si>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</si>
  <si>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</si>
  <si>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</si>
  <si>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</si>
  <si>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</si>
  <si>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</si>
  <si>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</si>
  <si>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</si>
  <si>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</si>
  <si>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</si>
  <si>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</si>
  <si>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</si>
  <si>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</si>
  <si>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</si>
  <si>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</si>
  <si>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</si>
  <si>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</si>
  <si>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</si>
  <si>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</si>
  <si>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</si>
  <si>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</si>
  <si>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</si>
  <si>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</si>
  <si>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</si>
  <si>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</si>
  <si>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</si>
  <si>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</si>
  <si>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</si>
  <si>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</si>
  <si>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</si>
  <si>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</si>
  <si>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</si>
  <si>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</si>
  <si>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</si>
  <si>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</si>
  <si>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</si>
  <si>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</si>
  <si>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</si>
  <si>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</si>
  <si>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</si>
  <si>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</si>
  <si>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</si>
  <si>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</si>
  <si>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</si>
  <si>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</si>
  <si>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</si>
  <si>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</si>
  <si>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</si>
  <si>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</si>
  <si>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</si>
  <si>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</si>
  <si>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</si>
  <si>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</si>
  <si>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</si>
  <si>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</si>
  <si>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</si>
  <si>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</si>
  <si>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</si>
  <si>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</si>
  <si>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</si>
  <si>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</si>
  <si>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</si>
  <si>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</si>
  <si>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</si>
  <si>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</si>
  <si>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</si>
  <si>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</si>
  <si>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</si>
  <si>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</si>
  <si>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</si>
  <si>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</si>
  <si>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</si>
  <si>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</si>
  <si>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</si>
  <si>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</si>
  <si>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</si>
  <si>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</si>
  <si>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</si>
  <si>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</si>
  <si>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</si>
  <si>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</si>
  <si>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</si>
  <si>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</si>
  <si>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</si>
  <si>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</si>
  <si>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</si>
  <si>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</si>
  <si>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</si>
  <si>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</si>
  <si>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</si>
  <si>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</si>
  <si>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</si>
  <si>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</si>
  <si>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</si>
  <si>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</si>
  <si>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</si>
  <si>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</si>
  <si>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</si>
  <si>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</si>
  <si>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</si>
  <si>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</si>
  <si>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</si>
  <si>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</si>
  <si>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</si>
  <si>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</si>
  <si>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</si>
  <si>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</si>
  <si>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</si>
  <si>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</si>
  <si>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</si>
  <si>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</si>
  <si>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</si>
  <si>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</si>
  <si>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</si>
  <si>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</si>
  <si>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</si>
  <si>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</si>
  <si>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</si>
  <si>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</si>
  <si>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</si>
  <si>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</si>
  <si>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</si>
  <si>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</si>
  <si>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</si>
  <si>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</si>
  <si>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</si>
  <si>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</si>
  <si>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</si>
  <si>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</si>
  <si>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</si>
  <si>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</si>
  <si>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</si>
  <si>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</si>
  <si>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</si>
  <si>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</si>
  <si>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</si>
  <si>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</si>
  <si>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</si>
  <si>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</si>
  <si>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</si>
  <si>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</si>
  <si>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</si>
  <si>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</si>
  <si>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</si>
  <si>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</si>
  <si>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</si>
  <si>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</si>
  <si>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</si>
  <si>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</si>
  <si>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</si>
  <si>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</si>
  <si>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</si>
  <si>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</si>
  <si>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</si>
  <si>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</si>
  <si>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</si>
  <si>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</si>
  <si>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</si>
  <si>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</si>
  <si>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</si>
  <si>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</si>
  <si>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</si>
  <si>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</si>
  <si>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</si>
  <si>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</si>
  <si>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</si>
  <si>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</si>
  <si>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</si>
  <si>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</si>
  <si>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</si>
  <si>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</si>
  <si>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</si>
  <si>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</si>
  <si>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</si>
  <si>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</si>
  <si>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</si>
  <si>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</si>
  <si>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</si>
  <si>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</si>
  <si>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</si>
  <si>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</si>
  <si>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</si>
  <si>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</si>
  <si>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</si>
  <si>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</si>
  <si>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</si>
  <si>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</si>
  <si>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</si>
  <si>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</si>
  <si>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</si>
  <si>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</si>
  <si>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</si>
  <si>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</si>
  <si>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</si>
  <si>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</si>
  <si>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</si>
  <si>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</si>
  <si>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</si>
  <si>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</si>
  <si>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</si>
  <si>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</si>
  <si>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</si>
  <si>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</si>
  <si>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</si>
  <si>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</si>
  <si>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</si>
  <si>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</si>
  <si>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</si>
  <si>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</si>
  <si>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</si>
  <si>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</si>
  <si>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</si>
  <si>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</si>
  <si>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</si>
  <si>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</si>
  <si>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</si>
  <si>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</si>
  <si>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</si>
  <si>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</si>
  <si>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</si>
  <si>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</si>
  <si>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</si>
  <si>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</si>
  <si>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</si>
  <si>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</si>
  <si>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</si>
  <si>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</si>
  <si>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</si>
  <si>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</si>
  <si>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</si>
  <si>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</si>
  <si>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</si>
  <si>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</si>
  <si>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</si>
  <si>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</si>
  <si>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</si>
  <si>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</si>
  <si>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</si>
  <si>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</si>
  <si>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</si>
  <si>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</si>
  <si>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</si>
  <si>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</si>
  <si>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</si>
  <si>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</si>
  <si>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</si>
  <si>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</si>
  <si>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</si>
  <si>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</si>
  <si>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</si>
  <si>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</si>
  <si>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</si>
  <si>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</si>
  <si>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</si>
  <si>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</si>
  <si>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</si>
  <si>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</si>
  <si>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</si>
  <si>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</si>
  <si>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</si>
  <si>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</si>
  <si>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</si>
  <si>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</si>
  <si>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</si>
  <si>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</si>
  <si>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</si>
  <si>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</si>
  <si>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</si>
  <si>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</si>
  <si>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</si>
  <si>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</si>
  <si>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</si>
  <si>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</si>
  <si>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</si>
  <si>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</si>
  <si>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</si>
  <si>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</si>
  <si>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</si>
  <si>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</si>
  <si>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</si>
  <si>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</si>
  <si>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</si>
  <si>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</si>
  <si>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</si>
  <si>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</si>
  <si>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</si>
  <si>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</si>
  <si>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</si>
  <si>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</si>
  <si>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</si>
  <si>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</si>
  <si>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</si>
  <si>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</si>
  <si>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</si>
  <si>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</si>
  <si>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</si>
  <si>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</si>
  <si>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</si>
  <si>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</si>
  <si>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</si>
  <si>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</si>
  <si>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</si>
  <si>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</si>
  <si>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</si>
  <si>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</si>
  <si>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</si>
  <si>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</si>
  <si>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</si>
  <si>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</si>
  <si>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</si>
  <si>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</si>
  <si>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</si>
  <si>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</si>
  <si>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</si>
  <si>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</si>
  <si>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</si>
  <si>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</si>
  <si>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</si>
  <si>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</si>
  <si>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</si>
  <si>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</si>
  <si>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</si>
  <si>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</si>
  <si>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</si>
  <si>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</si>
  <si>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</si>
  <si>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</si>
  <si>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</si>
  <si>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</si>
  <si>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</si>
  <si>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</si>
  <si>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</si>
  <si>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</si>
  <si>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</si>
  <si>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</si>
  <si>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</si>
  <si>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</si>
  <si>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</si>
  <si>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</si>
  <si>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</si>
  <si>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</si>
  <si>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</si>
  <si>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</si>
  <si>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</si>
  <si>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</si>
  <si>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</si>
  <si>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</si>
  <si>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</si>
  <si>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</si>
  <si>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</si>
  <si>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</si>
  <si>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</si>
  <si>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</si>
  <si>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</si>
  <si>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</si>
  <si>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</si>
  <si>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</si>
  <si>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</si>
  <si>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</si>
  <si>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</si>
  <si>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</si>
  <si>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</si>
  <si>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</si>
  <si>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</si>
  <si>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</si>
  <si>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</si>
  <si>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</si>
  <si>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</si>
  <si>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</si>
  <si>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</si>
  <si>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</si>
  <si>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</si>
  <si>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</si>
  <si>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</si>
  <si>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</si>
  <si>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</si>
  <si>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</si>
  <si>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</si>
  <si>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</si>
  <si>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</si>
  <si>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</si>
  <si>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</si>
  <si>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</si>
  <si>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</si>
  <si>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</si>
  <si>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</si>
  <si>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</si>
  <si>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</si>
  <si>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</si>
  <si>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</si>
  <si>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</si>
  <si>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</si>
  <si>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</si>
  <si>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</si>
  <si>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</si>
  <si>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</si>
  <si>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</si>
  <si>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</si>
  <si>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</si>
  <si>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</si>
  <si>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</si>
  <si>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</si>
  <si>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</si>
  <si>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</si>
  <si>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</si>
  <si>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</si>
  <si>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</si>
  <si>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</si>
  <si>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</si>
  <si>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</si>
  <si>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</si>
  <si>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</si>
  <si>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</si>
  <si>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</si>
  <si>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</si>
  <si>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</si>
  <si>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</si>
  <si>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</si>
  <si>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</si>
  <si>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</si>
  <si>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</si>
  <si>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</si>
  <si>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</si>
  <si>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</si>
  <si>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</si>
  <si>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</si>
  <si>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</si>
  <si>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</si>
  <si>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</si>
  <si>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</si>
  <si>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</si>
  <si>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</si>
  <si>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</si>
  <si>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</si>
  <si>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</si>
  <si>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</si>
  <si>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</si>
  <si>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</si>
  <si>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</si>
  <si>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</si>
  <si>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</si>
  <si>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</si>
  <si>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</si>
  <si>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</si>
  <si>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</si>
  <si>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</si>
  <si>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</si>
  <si>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</si>
  <si>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</si>
  <si>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</si>
  <si>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</si>
  <si>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</si>
  <si>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</si>
  <si>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</si>
  <si>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</si>
  <si>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</si>
  <si>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</si>
  <si>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</si>
  <si>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</si>
  <si>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</si>
  <si>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</si>
  <si>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</si>
  <si>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</si>
  <si>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</si>
  <si>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</si>
  <si>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</si>
  <si>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</si>
  <si>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</si>
  <si>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</si>
  <si>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</si>
  <si>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</si>
  <si>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</si>
  <si>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</si>
  <si>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</si>
  <si>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</si>
  <si>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</si>
  <si>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</si>
  <si>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</si>
  <si>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</si>
  <si>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</si>
  <si>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</si>
  <si>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</si>
  <si>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</si>
  <si>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</si>
  <si>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</si>
  <si>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</si>
  <si>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</si>
  <si>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</si>
  <si>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</si>
  <si>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</si>
  <si>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</si>
  <si>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</si>
  <si>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</si>
  <si>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</si>
  <si>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</si>
  <si>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</si>
  <si>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</si>
  <si>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</si>
  <si>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</si>
  <si>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</si>
  <si>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</si>
  <si>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</si>
  <si>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</si>
  <si>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</si>
  <si>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</si>
  <si>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</si>
  <si>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</si>
  <si>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</si>
  <si>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</si>
  <si>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</si>
  <si>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</si>
  <si>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</si>
  <si>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</si>
  <si>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</si>
  <si>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</si>
  <si>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</si>
  <si>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</si>
  <si>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</si>
  <si>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</si>
  <si>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</si>
  <si>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</si>
  <si>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</si>
  <si>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</si>
  <si>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</si>
  <si>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</si>
  <si>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</si>
  <si>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</si>
  <si>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</si>
  <si>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</si>
  <si>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</si>
  <si>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</si>
  <si>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</si>
  <si>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</si>
  <si>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</si>
  <si>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</si>
  <si>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</si>
  <si>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</si>
  <si>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</si>
  <si>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</si>
  <si>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</si>
  <si>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</si>
  <si>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</si>
  <si>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</si>
  <si>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</si>
  <si>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</si>
  <si>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</si>
  <si>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</si>
  <si>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</si>
  <si>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</si>
  <si>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</si>
  <si>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</si>
  <si>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</si>
  <si>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</si>
  <si>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</si>
  <si>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</si>
  <si>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</si>
  <si>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</si>
  <si>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</si>
  <si>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</si>
  <si>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</si>
  <si>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</si>
  <si>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</si>
  <si>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</si>
  <si>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</si>
  <si>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</si>
  <si>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</si>
  <si>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</si>
  <si>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</si>
  <si>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</si>
  <si>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</si>
  <si>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</si>
  <si>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</si>
  <si>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</si>
  <si>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</si>
  <si>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</si>
  <si>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</si>
  <si>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</si>
  <si>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</si>
  <si>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</si>
  <si>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</si>
  <si>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</si>
  <si>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</si>
  <si>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</si>
  <si>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</si>
  <si>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</si>
  <si>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</si>
  <si>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</si>
  <si>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</si>
  <si>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</si>
  <si>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</si>
  <si>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</si>
  <si>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</si>
  <si>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</si>
  <si>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</si>
  <si>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</si>
  <si>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</si>
  <si>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</si>
  <si>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</si>
  <si>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</si>
  <si>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</si>
  <si>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</si>
  <si>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</si>
  <si>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</si>
  <si>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</si>
  <si>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</si>
  <si>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</si>
  <si>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</si>
  <si>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</si>
  <si>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</si>
  <si>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</si>
  <si>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</si>
  <si>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</si>
  <si>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</si>
  <si>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</si>
  <si>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</si>
  <si>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</si>
  <si>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</si>
  <si>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</si>
  <si>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</si>
  <si>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</si>
  <si>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</si>
  <si>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</si>
  <si>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</si>
  <si>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</si>
  <si>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</si>
  <si>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</si>
  <si>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</si>
  <si>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</si>
  <si>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</si>
  <si>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</si>
  <si>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</si>
  <si>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</si>
  <si>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</si>
  <si>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</si>
  <si>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</si>
  <si>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</si>
  <si>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</si>
  <si>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</si>
  <si>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</si>
  <si>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</si>
  <si>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</si>
  <si>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</si>
  <si>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</si>
  <si>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</si>
  <si>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</si>
  <si>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</si>
  <si>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</si>
  <si>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</si>
  <si>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</si>
  <si>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</si>
  <si>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</si>
  <si>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</si>
  <si>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</si>
  <si>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</si>
  <si>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</si>
  <si>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</si>
  <si>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</si>
  <si>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</si>
  <si>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</si>
  <si>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</si>
  <si>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</si>
  <si>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</si>
  <si>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</si>
  <si>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</si>
  <si>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</si>
  <si>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</si>
  <si>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</si>
  <si>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</si>
  <si>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</si>
  <si>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</si>
  <si>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</si>
  <si>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</si>
  <si>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</si>
  <si>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</si>
  <si>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</si>
  <si>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</si>
  <si>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</si>
  <si>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</si>
  <si>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</si>
  <si>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</si>
  <si>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</si>
  <si>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</si>
  <si>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</si>
  <si>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</si>
  <si>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</si>
  <si>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</si>
  <si>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</si>
  <si>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</si>
  <si>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</si>
  <si>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</si>
  <si>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</si>
  <si>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</si>
  <si>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</si>
  <si>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</si>
  <si>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</si>
  <si>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</si>
  <si>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</si>
  <si>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</si>
  <si>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</si>
  <si>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</si>
  <si>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</si>
  <si>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</si>
  <si>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</si>
  <si>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</si>
  <si>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</si>
  <si>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</si>
  <si>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</si>
  <si>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</si>
  <si>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</si>
  <si>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</si>
  <si>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</si>
  <si>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</si>
  <si>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</si>
  <si>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</si>
  <si>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</si>
  <si>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</si>
  <si>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</si>
  <si>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</si>
  <si>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</si>
  <si>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</si>
  <si>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</si>
  <si>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</si>
  <si>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</si>
  <si>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</si>
  <si>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</si>
  <si>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</si>
  <si>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</si>
  <si>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</si>
  <si>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</si>
  <si>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</si>
  <si>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</si>
  <si>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</si>
  <si>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</si>
  <si>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</si>
  <si>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</si>
  <si>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</si>
  <si>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</si>
  <si>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</si>
  <si>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</si>
  <si>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</si>
  <si>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</si>
  <si>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</si>
  <si>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</si>
  <si>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</si>
  <si>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</si>
  <si>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</si>
  <si>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</si>
  <si>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</si>
  <si>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</si>
  <si>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</si>
  <si>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</si>
  <si>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</si>
  <si>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</si>
  <si>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</si>
  <si>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</si>
  <si>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</si>
  <si>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</si>
  <si>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</si>
  <si>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</si>
  <si>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</si>
  <si>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</si>
  <si>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</si>
  <si>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</si>
  <si>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</si>
  <si>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</si>
  <si>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</si>
  <si>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</si>
  <si>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</si>
  <si>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</si>
  <si>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</si>
  <si>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</si>
  <si>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</si>
  <si>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</si>
  <si>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</si>
  <si>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</si>
  <si>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</si>
  <si>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</si>
  <si>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</si>
  <si>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</si>
  <si>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</si>
  <si>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</si>
  <si>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</si>
  <si>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</si>
  <si>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</si>
  <si>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</si>
  <si>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</si>
  <si>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</si>
  <si>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</si>
  <si>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</si>
  <si>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</si>
  <si>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</si>
  <si>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</si>
  <si>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</si>
  <si>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</si>
  <si>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</si>
  <si>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</si>
  <si>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</si>
  <si>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</si>
  <si>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</si>
  <si>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</si>
  <si>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</si>
  <si>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</si>
  <si>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</si>
  <si>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</si>
  <si>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</si>
  <si>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</si>
  <si>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</si>
  <si>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</si>
  <si>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</si>
  <si>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</si>
  <si>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</si>
  <si>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</si>
  <si>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</si>
  <si>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</si>
  <si>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</si>
  <si>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</si>
  <si>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</si>
  <si>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</si>
  <si>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</si>
  <si>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</si>
  <si>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</si>
  <si>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</si>
  <si>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</si>
  <si>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</si>
  <si>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</si>
  <si>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</si>
  <si>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</si>
  <si>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</si>
  <si>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</si>
  <si>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</si>
  <si>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</si>
  <si>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</si>
  <si>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</si>
  <si>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</si>
  <si>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</si>
  <si>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</si>
  <si>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</si>
  <si>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</si>
  <si>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</si>
  <si>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</si>
  <si>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</si>
  <si>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</si>
  <si>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</si>
  <si>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</si>
  <si>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</si>
  <si>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</si>
  <si>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</si>
  <si>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</si>
  <si>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</si>
  <si>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</si>
  <si>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</si>
  <si>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</si>
  <si>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</si>
  <si>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</si>
  <si>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</si>
  <si>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</si>
  <si>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</si>
  <si>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</si>
  <si>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</si>
  <si>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</si>
  <si>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</si>
  <si>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</si>
  <si>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</si>
  <si>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</si>
  <si>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</si>
  <si>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</si>
  <si>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</si>
  <si>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</si>
  <si>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</si>
  <si>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</si>
  <si>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</si>
  <si>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</si>
  <si>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</si>
  <si>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</si>
  <si>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</si>
  <si>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</si>
  <si>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</si>
  <si>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</si>
  <si>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</si>
  <si>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</si>
  <si>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</si>
  <si>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</si>
  <si>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</si>
  <si>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</si>
  <si>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</si>
  <si>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</si>
  <si>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</si>
  <si>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</si>
  <si>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</si>
  <si>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</si>
  <si>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</si>
  <si>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</si>
  <si>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</si>
  <si>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</si>
  <si>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</si>
  <si>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</si>
  <si>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</si>
  <si>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</si>
  <si>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</si>
  <si>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</si>
  <si>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</si>
  <si>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</si>
  <si>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</si>
  <si>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</si>
  <si>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</si>
  <si>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</si>
  <si>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</si>
  <si>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</si>
  <si>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</si>
  <si>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</si>
  <si>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</si>
  <si>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</si>
  <si>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</si>
  <si>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</si>
  <si>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</si>
  <si>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</si>
  <si>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</si>
  <si>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</si>
  <si>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</si>
  <si>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</si>
  <si>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</si>
  <si>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</si>
  <si>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</si>
  <si>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</si>
  <si>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</si>
  <si>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</si>
  <si>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</si>
  <si>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</si>
  <si>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</si>
  <si>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</si>
  <si>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</si>
  <si>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</si>
  <si>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</si>
  <si>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</si>
  <si>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</si>
  <si>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</si>
  <si>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</si>
  <si>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</si>
  <si>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</si>
  <si>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</si>
  <si>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</si>
  <si>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</si>
  <si>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</si>
  <si>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</si>
  <si>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</si>
  <si>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</si>
  <si>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</si>
  <si>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</si>
  <si>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</si>
  <si>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</si>
  <si>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</si>
  <si>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</si>
  <si>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</si>
  <si>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</si>
  <si>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</si>
  <si>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</si>
  <si>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</si>
  <si>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</si>
  <si>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</si>
  <si>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</si>
  <si>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</si>
  <si>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</si>
  <si>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</si>
  <si>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</si>
  <si>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</si>
  <si>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</si>
  <si>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</si>
  <si>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</si>
  <si>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</si>
  <si>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</si>
  <si>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</si>
  <si>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</si>
  <si>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</si>
  <si>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</si>
  <si>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</si>
  <si>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</si>
  <si>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</si>
  <si>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</si>
  <si>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</si>
  <si>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</si>
  <si>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</si>
  <si>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</si>
  <si>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</si>
  <si>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</si>
  <si>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</si>
  <si>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</si>
  <si>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</si>
  <si>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</si>
  <si>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</si>
  <si>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</si>
  <si>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</si>
  <si>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</si>
  <si>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</si>
  <si>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</si>
  <si>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</si>
  <si>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</si>
  <si>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</si>
  <si>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</si>
  <si>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</si>
  <si>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</si>
  <si>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</si>
  <si>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</si>
  <si>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</si>
  <si>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</si>
  <si>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</si>
  <si>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</si>
  <si>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</si>
  <si>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</si>
  <si>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</si>
  <si>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</si>
  <si>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</si>
  <si>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</si>
  <si>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</si>
  <si>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</si>
  <si>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</si>
  <si>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</si>
  <si>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</si>
  <si>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</si>
  <si>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</si>
  <si>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</si>
  <si>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</si>
  <si>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</si>
  <si>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</si>
  <si>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</si>
  <si>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</si>
  <si>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</si>
  <si>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</si>
  <si>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</si>
  <si>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</si>
  <si>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</si>
  <si>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</si>
  <si>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</si>
  <si>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</si>
  <si>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</si>
  <si>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</si>
  <si>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</si>
  <si>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</si>
  <si>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</si>
  <si>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</si>
  <si>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</si>
  <si>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</si>
  <si>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</si>
  <si>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</si>
  <si>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</si>
  <si>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</si>
  <si>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</si>
  <si>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</si>
  <si>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</si>
  <si>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</si>
  <si>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</si>
  <si>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</si>
  <si>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</si>
  <si>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</si>
  <si>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</si>
  <si>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</si>
  <si>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</si>
  <si>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</si>
  <si>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</si>
  <si>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</si>
  <si>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</si>
  <si>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</si>
  <si>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</si>
  <si>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</si>
  <si>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</si>
  <si>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</si>
  <si>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</si>
  <si>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</si>
  <si>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</si>
  <si>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</si>
  <si>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</si>
  <si>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</si>
  <si>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</si>
  <si>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</si>
  <si>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</si>
  <si>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</si>
  <si>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</si>
  <si>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</si>
  <si>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</si>
  <si>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</si>
  <si>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</si>
  <si>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</si>
  <si>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</si>
  <si>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</si>
  <si>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</si>
  <si>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</si>
  <si>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</si>
  <si>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</si>
  <si>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</si>
  <si>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</si>
  <si>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</si>
  <si>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</si>
  <si>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</si>
  <si>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</si>
  <si>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</si>
  <si>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</si>
  <si>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</si>
  <si>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</si>
  <si>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</si>
  <si>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</si>
  <si>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</si>
  <si>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</si>
  <si>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</si>
  <si>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</si>
  <si>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</si>
  <si>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</si>
  <si>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</si>
  <si>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</si>
  <si>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</si>
  <si>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</si>
  <si>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</si>
  <si>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</si>
  <si>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</si>
  <si>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</si>
  <si>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</si>
  <si>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</si>
  <si>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</si>
  <si>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</si>
  <si>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</si>
  <si>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</si>
  <si>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</si>
  <si>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</si>
  <si>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</si>
  <si>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</si>
  <si>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</si>
  <si>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</si>
  <si>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</si>
  <si>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</si>
  <si>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</si>
  <si>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</si>
  <si>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</si>
  <si>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</si>
  <si>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</si>
  <si>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</si>
  <si>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</si>
  <si>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</si>
  <si>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</si>
  <si>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</si>
  <si>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</si>
  <si>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</si>
  <si>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</si>
  <si>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</si>
  <si>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</si>
  <si>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</si>
  <si>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</si>
  <si>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</si>
  <si>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</si>
  <si>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</si>
  <si>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</si>
  <si>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</si>
  <si>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</si>
  <si>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</si>
  <si>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</si>
  <si>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</si>
  <si>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</si>
  <si>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</si>
  <si>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</si>
  <si>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</si>
  <si>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</si>
  <si>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</si>
  <si>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</si>
  <si>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</si>
  <si>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</si>
  <si>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</si>
  <si>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</si>
  <si>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</si>
  <si>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</si>
  <si>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</si>
  <si>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</si>
  <si>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</si>
  <si>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</si>
  <si>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</si>
  <si>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</si>
  <si>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</si>
  <si>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</si>
  <si>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</si>
  <si>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</si>
  <si>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</si>
  <si>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</si>
  <si>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</si>
  <si>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</si>
  <si>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</si>
  <si>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</si>
  <si>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</si>
  <si>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</si>
  <si>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</si>
  <si>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</si>
  <si>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</si>
  <si>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</si>
  <si>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</si>
  <si>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</si>
  <si>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</si>
  <si>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</si>
  <si>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</si>
  <si>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</si>
  <si>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</si>
  <si>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</si>
  <si>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</si>
  <si>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</si>
  <si>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</si>
  <si>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</si>
  <si>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</si>
  <si>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</si>
  <si>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</si>
  <si>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</si>
  <si>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</si>
  <si>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</si>
  <si>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</si>
  <si>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</si>
  <si>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</si>
  <si>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</si>
  <si>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</si>
  <si>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</si>
  <si>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</si>
  <si>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</si>
  <si>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</si>
  <si>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</si>
  <si>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</si>
  <si>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</si>
  <si>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</si>
  <si>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</si>
  <si>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</si>
  <si>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</si>
  <si>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</si>
  <si>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</si>
  <si>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</si>
  <si>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</si>
  <si>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</si>
  <si>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</si>
  <si>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</si>
  <si>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</si>
  <si>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</si>
  <si>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</si>
  <si>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</si>
  <si>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</si>
  <si>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</si>
  <si>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</si>
  <si>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</si>
  <si>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</si>
  <si>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</si>
  <si>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</si>
  <si>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</si>
  <si>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</si>
  <si>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</si>
  <si>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</si>
  <si>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</si>
  <si>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</si>
  <si>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</si>
  <si>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</si>
  <si>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</si>
  <si>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</si>
  <si>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</si>
  <si>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</si>
  <si>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</si>
  <si>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</si>
  <si>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</si>
  <si>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</si>
  <si>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</si>
  <si>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</si>
  <si>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</si>
  <si>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</si>
  <si>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</si>
  <si>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</si>
  <si>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</si>
  <si>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</si>
  <si>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</si>
  <si>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</si>
  <si>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</si>
  <si>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</si>
  <si>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</si>
  <si>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</si>
  <si>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</si>
  <si>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</si>
  <si>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</si>
  <si>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</si>
  <si>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</si>
  <si>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</si>
  <si>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</si>
  <si>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</si>
  <si>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</si>
  <si>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</si>
  <si>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</si>
  <si>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</si>
  <si>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</si>
  <si>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</si>
  <si>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</si>
  <si>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</si>
  <si>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</si>
  <si>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</si>
  <si>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</si>
  <si>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</si>
  <si>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</si>
  <si>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</si>
  <si>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</si>
  <si>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</si>
  <si>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</si>
  <si>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</si>
  <si>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</si>
  <si>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</si>
  <si>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</si>
  <si>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</si>
  <si>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</si>
  <si>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</si>
  <si>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</si>
  <si>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</si>
  <si>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</si>
  <si>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</si>
  <si>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</si>
  <si>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</si>
  <si>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</si>
  <si>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</si>
  <si>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</si>
  <si>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</si>
  <si>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</si>
  <si>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</si>
  <si>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</si>
  <si>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</si>
  <si>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</si>
  <si>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</si>
  <si>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</si>
  <si>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</si>
  <si>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</si>
  <si>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</si>
  <si>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</si>
  <si>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</si>
  <si>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</si>
  <si>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</si>
  <si>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</si>
  <si>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</si>
  <si>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</si>
  <si>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</si>
  <si>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</si>
  <si>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</si>
  <si>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</si>
  <si>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</si>
  <si>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</si>
  <si>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</si>
  <si>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</si>
  <si>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</si>
  <si>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</si>
  <si>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</si>
  <si>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</si>
  <si>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</si>
  <si>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</si>
  <si>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</si>
  <si>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</si>
  <si>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</si>
  <si>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</si>
  <si>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</si>
  <si>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</si>
  <si>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</si>
  <si>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</si>
  <si>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</si>
  <si>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</si>
  <si>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</si>
  <si>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</si>
  <si>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</si>
  <si>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</si>
  <si>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</si>
  <si>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</si>
  <si>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</si>
  <si>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</si>
  <si>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</si>
  <si>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</si>
  <si>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</si>
  <si>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</si>
  <si>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</si>
  <si>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</si>
  <si>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</si>
  <si>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</si>
  <si>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</si>
  <si>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</si>
  <si>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</si>
  <si>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</si>
  <si>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</si>
  <si>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</si>
  <si>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</si>
  <si>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</si>
  <si>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</si>
  <si>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</si>
  <si>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</si>
  <si>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</si>
  <si>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</si>
  <si>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</si>
  <si>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</si>
  <si>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</si>
  <si>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</si>
  <si>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</si>
  <si>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</si>
  <si>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</si>
  <si>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</si>
  <si>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</si>
  <si>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</si>
  <si>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</si>
  <si>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</si>
  <si>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</si>
  <si>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</si>
  <si>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</si>
  <si>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</si>
  <si>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</si>
  <si>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</si>
  <si>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</si>
  <si>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</si>
  <si>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</si>
  <si>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</si>
  <si>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</si>
  <si>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</si>
  <si>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</si>
  <si>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</si>
  <si>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</si>
  <si>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</si>
  <si>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</si>
  <si>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</si>
  <si>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</si>
  <si>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</si>
  <si>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</si>
  <si>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</si>
  <si>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</si>
  <si>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</si>
  <si>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</si>
  <si>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</si>
  <si>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</si>
  <si>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</si>
  <si>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</si>
  <si>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</si>
  <si>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</si>
  <si>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</si>
  <si>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</si>
  <si>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</si>
  <si>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</si>
  <si>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</si>
  <si>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</si>
  <si>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</si>
  <si>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</si>
  <si>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</si>
  <si>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</si>
  <si>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</si>
  <si>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</si>
  <si>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</si>
  <si>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</si>
  <si>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</si>
  <si>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</si>
  <si>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</si>
  <si>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</si>
  <si>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</si>
  <si>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</si>
  <si>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</si>
  <si>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</si>
  <si>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</si>
  <si>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</si>
  <si>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</si>
  <si>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</si>
  <si>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</si>
  <si>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</si>
  <si>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</si>
  <si>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</si>
  <si>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</si>
  <si>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</si>
  <si>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</si>
  <si>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</si>
  <si>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</si>
  <si>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</si>
  <si>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</si>
  <si>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</si>
  <si>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</si>
  <si>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</si>
  <si>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</si>
  <si>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</si>
  <si>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</si>
  <si>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</si>
  <si>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</si>
  <si>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</si>
  <si>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</si>
  <si>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</si>
  <si>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</si>
  <si>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</si>
  <si>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</si>
  <si>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</si>
  <si>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</si>
  <si>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</si>
  <si>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</si>
  <si>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</si>
  <si>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</si>
  <si>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</si>
  <si>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</si>
  <si>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</si>
  <si>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</si>
  <si>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</si>
  <si>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</si>
  <si>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</si>
  <si>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</si>
  <si>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</si>
  <si>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</si>
  <si>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</si>
  <si>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</si>
  <si>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</si>
  <si>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</si>
  <si>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</si>
  <si>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</si>
  <si>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</si>
  <si>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</si>
  <si>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</si>
  <si>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</si>
  <si>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</si>
  <si>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</si>
  <si>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</si>
  <si>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</si>
  <si>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</si>
  <si>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</si>
  <si>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</si>
  <si>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</si>
  <si>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</si>
  <si>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</si>
  <si>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</si>
  <si>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</si>
  <si>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</si>
  <si>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</si>
  <si>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</si>
  <si>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</si>
  <si>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</si>
  <si>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</si>
  <si>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</si>
  <si>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</si>
  <si>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</si>
  <si>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</si>
  <si>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</si>
  <si>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</si>
  <si>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</si>
  <si>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</si>
  <si>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</si>
  <si>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</si>
  <si>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</si>
  <si>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</si>
  <si>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</si>
  <si>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</si>
  <si>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</si>
  <si>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</si>
  <si>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</si>
  <si>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</si>
  <si>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</si>
  <si>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</si>
  <si>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</si>
  <si>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</si>
  <si>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</si>
  <si>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</si>
  <si>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</si>
  <si>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</si>
  <si>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</si>
  <si>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</si>
  <si>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</si>
  <si>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</si>
  <si>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</si>
  <si>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</si>
  <si>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</si>
  <si>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</si>
  <si>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</si>
  <si>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</si>
  <si>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</si>
  <si>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</si>
  <si>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</si>
  <si>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</si>
  <si>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</si>
  <si>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</si>
  <si>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</si>
  <si>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</si>
  <si>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</si>
  <si>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</si>
  <si>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</si>
  <si>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</si>
  <si>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</si>
  <si>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</si>
  <si>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</si>
  <si>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</si>
  <si>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</si>
  <si>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</si>
  <si>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</si>
  <si>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</si>
  <si>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</si>
  <si>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</si>
  <si>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</si>
  <si>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</si>
  <si>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</si>
  <si>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</si>
  <si>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</si>
  <si>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</si>
  <si>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</si>
  <si>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</si>
  <si>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</si>
  <si>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</si>
  <si>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</si>
  <si>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</si>
  <si>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</si>
  <si>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</si>
  <si>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</si>
  <si>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</si>
  <si>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</si>
  <si>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</si>
  <si>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</si>
  <si>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</si>
  <si>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</si>
  <si>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</si>
  <si>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</si>
  <si>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</si>
  <si>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</si>
  <si>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</si>
  <si>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</si>
  <si>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</si>
  <si>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</si>
  <si>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</si>
  <si>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</si>
  <si>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</si>
  <si>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</si>
  <si>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</si>
  <si>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</si>
  <si>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</si>
  <si>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</si>
  <si>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</si>
  <si>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</si>
  <si>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</si>
  <si>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</si>
  <si>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</si>
  <si>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</si>
  <si>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</si>
  <si>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</si>
  <si>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</si>
  <si>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</si>
  <si>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</si>
  <si>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</si>
  <si>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</si>
  <si>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</si>
  <si>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</si>
  <si>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</si>
  <si>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</si>
  <si>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</si>
  <si>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</si>
  <si>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</si>
  <si>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</si>
  <si>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</si>
  <si>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</si>
  <si>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</si>
  <si>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</si>
  <si>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</si>
  <si>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</si>
  <si>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</si>
  <si>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</si>
  <si>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</si>
  <si>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</si>
  <si>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</si>
  <si>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</si>
  <si>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</si>
  <si>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</si>
  <si>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</si>
  <si>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</si>
  <si>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</si>
  <si>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</si>
  <si>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</si>
  <si>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</si>
  <si>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</si>
  <si>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</si>
  <si>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</si>
  <si>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</si>
  <si>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</si>
  <si>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</si>
  <si>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</si>
  <si>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</si>
  <si>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</si>
  <si>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</si>
  <si>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</si>
  <si>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</si>
  <si>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</si>
  <si>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</si>
  <si>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</si>
  <si>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</si>
  <si>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</si>
  <si>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</si>
  <si>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</si>
  <si>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</si>
  <si>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</si>
  <si>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</si>
  <si>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</si>
  <si>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</si>
  <si>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</si>
  <si>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</si>
  <si>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</si>
  <si>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</si>
  <si>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</si>
  <si>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</si>
  <si>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</si>
  <si>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</si>
  <si>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</si>
  <si>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</si>
  <si>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</si>
  <si>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</si>
  <si>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</si>
  <si>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</si>
  <si>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</si>
  <si>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</si>
  <si>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</si>
  <si>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</si>
  <si>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</si>
  <si>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</si>
  <si>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</si>
  <si>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</si>
  <si>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</si>
  <si>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</si>
  <si>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</si>
  <si>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</si>
  <si>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</si>
  <si>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</si>
  <si>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</si>
  <si>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</si>
  <si>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</si>
  <si>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</si>
  <si>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</si>
  <si>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</si>
  <si>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</si>
  <si>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</si>
  <si>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</si>
  <si>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</si>
  <si>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</si>
  <si>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</si>
  <si>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</si>
  <si>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</si>
  <si>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</si>
  <si>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</si>
  <si>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</si>
  <si>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</si>
  <si>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</si>
  <si>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</si>
  <si>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</si>
  <si>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</si>
  <si>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</si>
  <si>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</si>
  <si>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</si>
  <si>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</si>
  <si>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</si>
  <si>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</si>
  <si>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</si>
  <si>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</si>
  <si>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</si>
  <si>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</si>
  <si>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</si>
  <si>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</si>
  <si>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</si>
  <si>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</si>
  <si>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</si>
  <si>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</si>
  <si>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</si>
  <si>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</si>
  <si>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</si>
  <si>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</si>
  <si>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</si>
  <si>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</si>
  <si>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</si>
  <si>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</si>
  <si>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</si>
  <si>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</si>
  <si>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</si>
  <si>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</si>
  <si>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</si>
  <si>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</si>
  <si>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</si>
  <si>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</si>
  <si>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</si>
  <si>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</si>
  <si>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</si>
  <si>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</si>
  <si>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</si>
  <si>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</si>
  <si>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</si>
  <si>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</si>
  <si>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</si>
  <si>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</si>
  <si>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</si>
  <si>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</si>
  <si>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</si>
  <si>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</si>
  <si>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</si>
  <si>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</si>
  <si>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</si>
  <si>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</si>
  <si>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</si>
  <si>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</si>
  <si>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</si>
  <si>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</si>
  <si>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</si>
  <si>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</si>
  <si>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</si>
  <si>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</si>
  <si>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</si>
  <si>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</si>
  <si>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</si>
  <si>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</si>
  <si>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</si>
  <si>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</si>
  <si>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</si>
  <si>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</si>
  <si>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</si>
  <si>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</si>
  <si>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</si>
  <si>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</si>
  <si>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</si>
  <si>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</si>
  <si>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</si>
  <si>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</si>
  <si>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</si>
  <si>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</si>
  <si>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</si>
  <si>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</si>
  <si>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</si>
  <si>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</si>
  <si>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</si>
  <si>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</si>
  <si>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</si>
  <si>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</si>
  <si>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</si>
  <si>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</si>
  <si>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</si>
  <si>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</si>
  <si>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</si>
  <si>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</si>
  <si>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</si>
  <si>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</si>
  <si>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</si>
  <si>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</si>
  <si>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</si>
  <si>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</si>
  <si>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</si>
  <si>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</si>
  <si>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</si>
  <si>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</si>
  <si>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</si>
  <si>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</si>
  <si>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</si>
  <si>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</si>
  <si>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</si>
  <si>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</si>
  <si>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</si>
  <si>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</si>
  <si>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</si>
  <si>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</si>
  <si>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</si>
  <si>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</si>
  <si>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</si>
  <si>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</si>
  <si>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</si>
  <si>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</si>
  <si>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</si>
  <si>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</si>
  <si>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</si>
  <si>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</si>
  <si>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</si>
  <si>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</si>
  <si>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</si>
  <si>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</si>
  <si>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</si>
  <si>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</si>
  <si>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</si>
  <si>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</si>
  <si>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</si>
  <si>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</si>
  <si>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</si>
  <si>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</si>
  <si>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</si>
  <si>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</si>
  <si>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</si>
  <si>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</si>
  <si>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</si>
  <si>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</si>
  <si>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</si>
  <si>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</si>
  <si>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</si>
  <si>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</si>
  <si>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</si>
  <si>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</si>
  <si>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</si>
  <si>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</si>
  <si>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</si>
  <si>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</si>
  <si>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</si>
  <si>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</si>
  <si>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</si>
  <si>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</si>
  <si>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</si>
  <si>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</si>
  <si>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</si>
  <si>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</si>
  <si>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</si>
  <si>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</si>
  <si>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</si>
  <si>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</si>
  <si>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</si>
  <si>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</si>
  <si>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</si>
  <si>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</si>
  <si>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</si>
  <si>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</si>
  <si>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</si>
  <si>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</si>
  <si>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</si>
  <si>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</si>
  <si>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</si>
  <si>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</si>
  <si>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</si>
  <si>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</si>
  <si>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</si>
  <si>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</si>
  <si>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</si>
  <si>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</si>
  <si>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</si>
  <si>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</si>
  <si>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</si>
  <si>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</si>
  <si>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</si>
  <si>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</si>
  <si>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</si>
  <si>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</si>
  <si>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</si>
  <si>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</si>
  <si>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</si>
  <si>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</si>
  <si>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</si>
  <si>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</si>
  <si>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</si>
  <si>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</si>
  <si>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</si>
  <si>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</si>
  <si>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</si>
  <si>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</si>
  <si>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</si>
  <si>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</si>
  <si>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</si>
  <si>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</si>
  <si>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</si>
  <si>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</si>
  <si>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</si>
  <si>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</si>
  <si>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</si>
  <si>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</si>
  <si>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</si>
  <si>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</si>
  <si>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</si>
  <si>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</si>
  <si>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</si>
  <si>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</si>
  <si>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</si>
  <si>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</si>
  <si>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</si>
  <si>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</si>
  <si>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</si>
  <si>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</si>
  <si>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</si>
  <si>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</si>
  <si>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</si>
  <si>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</si>
  <si>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</si>
  <si>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</si>
  <si>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</si>
  <si>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</si>
  <si>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</si>
  <si>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</si>
  <si>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</si>
  <si>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</si>
  <si>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</si>
  <si>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</si>
  <si>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</si>
  <si>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</si>
  <si>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</si>
  <si>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</si>
  <si>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</si>
  <si>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</si>
  <si>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</si>
  <si>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</si>
  <si>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</si>
  <si>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</si>
  <si>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</si>
  <si>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</si>
  <si>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</si>
  <si>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</si>
  <si>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</si>
  <si>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</si>
  <si>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</si>
  <si>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</si>
  <si>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</si>
  <si>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</si>
  <si>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</si>
  <si>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</si>
  <si>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</si>
  <si>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</si>
  <si>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</si>
  <si>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</si>
  <si>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</si>
  <si>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</si>
  <si>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</si>
  <si>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</si>
  <si>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</si>
  <si>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</si>
  <si>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</si>
  <si>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</si>
  <si>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</si>
  <si>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</si>
  <si>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</si>
  <si>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</si>
  <si>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</si>
  <si>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</si>
  <si>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</si>
  <si>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</si>
  <si>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</si>
  <si>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</si>
  <si>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</si>
  <si>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</si>
  <si>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</si>
  <si>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</si>
  <si>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</si>
  <si>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</si>
  <si>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</si>
  <si>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</si>
  <si>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</si>
  <si>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</si>
  <si>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</si>
  <si>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</si>
  <si>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</si>
  <si>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</si>
  <si>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</si>
  <si>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</si>
  <si>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</si>
  <si>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</si>
  <si>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</si>
  <si>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</si>
  <si>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</si>
  <si>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</si>
  <si>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</si>
  <si>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</si>
  <si>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</si>
  <si>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</si>
  <si>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</si>
  <si>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</si>
  <si>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</si>
  <si>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</si>
  <si>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</si>
  <si>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</si>
  <si>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</si>
  <si>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</si>
  <si>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</si>
  <si>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</si>
  <si>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</si>
  <si>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</si>
  <si>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</si>
  <si>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</si>
  <si>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</si>
  <si>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</si>
  <si>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</si>
  <si>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</si>
  <si>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</si>
  <si>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</si>
  <si>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</si>
  <si>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</si>
  <si>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</si>
  <si>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</si>
  <si>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</si>
  <si>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</si>
  <si>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</si>
  <si>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</si>
  <si>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</si>
  <si>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</si>
  <si>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</si>
  <si>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</si>
  <si>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</si>
  <si>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</si>
  <si>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</si>
  <si>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</si>
  <si>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</si>
  <si>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</si>
  <si>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</si>
  <si>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</si>
  <si>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</si>
  <si>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</si>
  <si>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</si>
  <si>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</si>
  <si>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</si>
  <si>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</si>
  <si>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</si>
  <si>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</si>
  <si>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</si>
  <si>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</si>
  <si>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</si>
  <si>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</si>
  <si>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</si>
  <si>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</si>
  <si>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</si>
  <si>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</si>
  <si>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</si>
  <si>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</si>
  <si>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</si>
  <si>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</si>
  <si>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</si>
  <si>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</si>
  <si>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</si>
  <si>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</si>
  <si>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</si>
  <si>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</si>
  <si>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</si>
  <si>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</si>
  <si>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</si>
  <si>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</si>
  <si>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</si>
  <si>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</si>
  <si>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</si>
  <si>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</si>
  <si>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</si>
  <si>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</si>
  <si>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</si>
  <si>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</si>
  <si>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</si>
  <si>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</si>
  <si>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</si>
  <si>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</si>
  <si>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</si>
  <si>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</si>
  <si>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</si>
  <si>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</si>
  <si>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</si>
  <si>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</si>
  <si>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</si>
  <si>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</si>
  <si>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</si>
  <si>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</si>
  <si>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</si>
  <si>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</si>
  <si>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</si>
  <si>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</si>
  <si>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</si>
  <si>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</si>
  <si>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</si>
  <si>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</si>
  <si>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</si>
  <si>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</si>
  <si>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</si>
  <si>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</si>
  <si>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</si>
  <si>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</si>
  <si>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</si>
  <si>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</si>
  <si>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</si>
  <si>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</si>
  <si>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</si>
  <si>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</si>
  <si>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</si>
  <si>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</si>
  <si>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</si>
  <si>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</si>
  <si>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</si>
  <si>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</si>
  <si>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</si>
  <si>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</si>
  <si>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</si>
  <si>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</si>
  <si>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</si>
  <si>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</si>
  <si>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</si>
  <si>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</si>
  <si>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</si>
  <si>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</si>
  <si>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</si>
  <si>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</si>
  <si>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</si>
  <si>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</si>
  <si>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</si>
  <si>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</si>
  <si>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</si>
  <si>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</si>
  <si>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</si>
  <si>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</si>
  <si>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</si>
  <si>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</si>
  <si>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</si>
  <si>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</si>
  <si>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</si>
  <si>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</si>
  <si>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</si>
  <si>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</si>
  <si>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</si>
  <si>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</si>
  <si>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</si>
  <si>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</si>
  <si>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</si>
  <si>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</si>
  <si>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</si>
  <si>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</si>
  <si>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</si>
  <si>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</si>
  <si>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</si>
  <si>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</si>
  <si>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</si>
  <si>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</si>
  <si>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</si>
  <si>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</si>
  <si>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</si>
  <si>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</si>
  <si>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</si>
  <si>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</si>
  <si>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</si>
  <si>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</si>
  <si>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</si>
  <si>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</si>
  <si>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</si>
  <si>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</si>
  <si>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</si>
  <si>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</si>
  <si>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</si>
  <si>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</si>
  <si>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</si>
  <si>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</si>
  <si>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</si>
  <si>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</si>
  <si>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</si>
  <si>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</si>
  <si>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</si>
  <si>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</si>
  <si>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</si>
  <si>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</si>
  <si>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</si>
  <si>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</si>
  <si>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</si>
  <si>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</si>
  <si>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</si>
  <si>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</si>
  <si>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</si>
  <si>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</si>
  <si>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</si>
  <si>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</si>
  <si>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</si>
  <si>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</si>
  <si>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</si>
  <si>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</si>
  <si>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</si>
  <si>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</si>
  <si>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</si>
  <si>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</si>
  <si>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</si>
  <si>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</si>
  <si>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</si>
  <si>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</si>
  <si>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</si>
  <si>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</si>
  <si>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</si>
  <si>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</si>
  <si>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</si>
  <si>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</si>
  <si>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</si>
  <si>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</si>
  <si>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</si>
  <si>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</si>
  <si>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</si>
  <si>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</si>
  <si>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</si>
  <si>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</si>
  <si>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</si>
  <si>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</si>
  <si>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</si>
  <si>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</si>
  <si>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</si>
  <si>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</si>
  <si>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</si>
  <si>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</si>
  <si>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</si>
  <si>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</si>
  <si>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</si>
  <si>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</si>
  <si>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</si>
  <si>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</si>
  <si>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</si>
  <si>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</si>
  <si>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</si>
  <si>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</si>
  <si>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</si>
  <si>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</si>
  <si>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</si>
  <si>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</si>
  <si>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</si>
  <si>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</si>
  <si>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</si>
  <si>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</si>
  <si>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</si>
  <si>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</si>
  <si>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</si>
  <si>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</si>
  <si>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</si>
  <si>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</si>
  <si>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</si>
  <si>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</si>
  <si>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</si>
  <si>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</si>
  <si>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</si>
  <si>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</si>
  <si>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</si>
  <si>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</si>
  <si>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</si>
  <si>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</si>
  <si>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</si>
  <si>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</si>
  <si>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</si>
  <si>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</si>
  <si>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</si>
  <si>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</si>
  <si>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</si>
  <si>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</si>
  <si>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</si>
  <si>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</si>
  <si>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</si>
  <si>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</si>
  <si>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</si>
  <si>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</si>
  <si>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</si>
  <si>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</si>
  <si>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</si>
  <si>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</si>
  <si>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</si>
  <si>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</si>
  <si>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</si>
  <si>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</si>
  <si>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</si>
  <si>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</si>
  <si>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</si>
  <si>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</si>
  <si>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</si>
  <si>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</si>
  <si>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</si>
  <si>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</si>
  <si>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</si>
  <si>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</si>
  <si>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</si>
  <si>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</si>
  <si>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</si>
  <si>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</si>
  <si>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</si>
  <si>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</si>
  <si>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</si>
  <si>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</si>
  <si>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</si>
  <si>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</si>
  <si>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</si>
  <si>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</si>
  <si>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</si>
  <si>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</si>
  <si>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</si>
  <si>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</si>
  <si>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</si>
  <si>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</si>
  <si>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</si>
  <si>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</si>
  <si>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</si>
  <si>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</si>
  <si>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</si>
  <si>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</si>
  <si>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</si>
  <si>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</si>
  <si>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</si>
  <si>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</si>
  <si>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</si>
  <si>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</si>
  <si>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</si>
  <si>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</si>
  <si>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</si>
  <si>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</si>
  <si>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</si>
  <si>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</si>
  <si>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</si>
  <si>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</si>
  <si>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</si>
  <si>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</si>
  <si>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</si>
  <si>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</si>
  <si>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</si>
  <si>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</si>
  <si>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</si>
  <si>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</si>
  <si>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</si>
  <si>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</si>
  <si>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</si>
  <si>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</si>
  <si>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</si>
  <si>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</si>
  <si>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</si>
  <si>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</si>
  <si>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</si>
  <si>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</si>
  <si>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</si>
  <si>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</si>
  <si>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</si>
  <si>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</si>
  <si>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</si>
  <si>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</si>
  <si>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</si>
  <si>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</si>
  <si>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</si>
  <si>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</si>
  <si>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</si>
  <si>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</si>
  <si>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</si>
  <si>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</si>
  <si>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</si>
  <si>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</si>
  <si>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</si>
  <si>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</si>
  <si>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</si>
  <si>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</si>
  <si>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</si>
  <si>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</si>
  <si>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</si>
  <si>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</si>
  <si>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</si>
  <si>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</si>
  <si>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</si>
  <si>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</si>
  <si>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</si>
  <si>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</si>
  <si>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</si>
  <si>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</si>
  <si>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</si>
  <si>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</si>
  <si>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</si>
  <si>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</si>
  <si>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</si>
  <si>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</si>
  <si>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</si>
  <si>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</si>
  <si>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</si>
  <si>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</si>
  <si>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</si>
  <si>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</si>
  <si>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</si>
  <si>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</si>
  <si>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</si>
  <si>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</si>
  <si>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</si>
  <si>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</si>
  <si>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</si>
  <si>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</si>
  <si>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</si>
  <si>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</si>
  <si>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</si>
  <si>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</si>
  <si>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</si>
  <si>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</si>
  <si>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</si>
  <si>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</si>
  <si>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</si>
  <si>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</si>
  <si>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</si>
  <si>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</si>
  <si>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</si>
  <si>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</si>
  <si>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</si>
  <si>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</si>
  <si>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</si>
  <si>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</si>
  <si>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</si>
  <si>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</si>
  <si>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</si>
  <si>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</si>
  <si>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</si>
  <si>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</si>
  <si>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</si>
  <si>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</si>
  <si>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</si>
  <si>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</si>
  <si>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</si>
  <si>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</si>
  <si>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</si>
  <si>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</si>
  <si>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</si>
  <si>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</si>
  <si>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</si>
  <si>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</si>
  <si>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</si>
  <si>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</si>
  <si>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</si>
  <si>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</si>
  <si>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</si>
  <si>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</si>
  <si>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</si>
  <si>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</si>
  <si>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</si>
  <si>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</si>
  <si>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</si>
  <si>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</si>
  <si>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</si>
  <si>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</si>
  <si>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</si>
  <si>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</si>
  <si>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</si>
  <si>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</si>
  <si>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</si>
  <si>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</si>
  <si>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</si>
  <si>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</si>
  <si>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</si>
  <si>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</si>
  <si>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</si>
  <si>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</si>
  <si>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</si>
  <si>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</si>
  <si>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</si>
  <si>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</si>
  <si>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</si>
  <si>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</si>
  <si>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</si>
  <si>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</si>
  <si>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</si>
  <si>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</si>
  <si>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</si>
  <si>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</si>
  <si>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</si>
  <si>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</si>
  <si>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</si>
  <si>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</si>
  <si>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</si>
  <si>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</si>
  <si>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</si>
  <si>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</si>
  <si>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</si>
  <si>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</si>
  <si>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</si>
  <si>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</si>
  <si>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</si>
  <si>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</si>
  <si>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</si>
  <si>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</si>
  <si>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</si>
  <si>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</si>
  <si>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</si>
  <si>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</si>
  <si>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</si>
  <si>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</si>
  <si>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</si>
  <si>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</si>
  <si>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</si>
  <si>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</si>
  <si>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</si>
  <si>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</si>
  <si>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</si>
  <si>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</si>
  <si>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</si>
  <si>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</si>
  <si>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</si>
  <si>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</si>
  <si>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</si>
  <si>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</si>
  <si>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</si>
  <si>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</si>
  <si>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</si>
  <si>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</si>
  <si>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</si>
  <si>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</si>
  <si>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</si>
  <si>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</si>
  <si>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</si>
  <si>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</si>
  <si>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</si>
  <si>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</si>
  <si>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</si>
  <si>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</si>
  <si>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</si>
  <si>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</si>
  <si>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</si>
  <si>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</si>
  <si>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</si>
  <si>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</si>
  <si>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</si>
  <si>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</si>
  <si>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</si>
  <si>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</si>
  <si>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</si>
  <si>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</si>
  <si>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</si>
  <si>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</si>
  <si>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</si>
  <si>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</si>
  <si>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</si>
  <si>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</si>
  <si>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</si>
  <si>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</si>
  <si>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</si>
  <si>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</si>
  <si>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</si>
  <si>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</si>
  <si>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</si>
  <si>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</si>
  <si>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</si>
  <si>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</si>
  <si>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</si>
  <si>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</si>
  <si>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</si>
  <si>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</si>
  <si>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</si>
  <si>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</si>
  <si>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</si>
  <si>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</si>
  <si>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</si>
  <si>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</si>
  <si>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</si>
  <si>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</si>
  <si>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</si>
  <si>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</si>
  <si>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</si>
  <si>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</si>
  <si>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</si>
  <si>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</si>
  <si>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</si>
  <si>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</si>
  <si>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</si>
  <si>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</si>
  <si>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</si>
  <si>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</si>
  <si>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</si>
  <si>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</si>
  <si>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</si>
  <si>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</si>
  <si>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</si>
  <si>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</si>
  <si>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</si>
  <si>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</si>
  <si>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</si>
  <si>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</si>
  <si>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</si>
  <si>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</si>
  <si>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</si>
  <si>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</si>
  <si>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</si>
  <si>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</si>
  <si>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</si>
  <si>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</si>
  <si>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</si>
  <si>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</si>
  <si>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</si>
  <si>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</si>
  <si>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</si>
  <si>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</si>
  <si>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</si>
  <si>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</si>
  <si>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</si>
  <si>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</si>
  <si>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</si>
  <si>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</si>
  <si>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</si>
  <si>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</si>
  <si>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</si>
  <si>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</si>
  <si>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</si>
  <si>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</si>
  <si>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</si>
  <si>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</si>
  <si>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</si>
  <si>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</si>
  <si>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</si>
  <si>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</si>
  <si>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</si>
  <si>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</si>
  <si>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</si>
  <si>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</si>
  <si>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</si>
  <si>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</si>
  <si>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</si>
  <si>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</si>
  <si>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</si>
  <si>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</si>
  <si>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</si>
  <si>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</si>
  <si>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</si>
  <si>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</si>
  <si>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</si>
  <si>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</si>
  <si>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</si>
  <si>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</si>
  <si>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</si>
  <si>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</si>
  <si>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</si>
  <si>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</si>
  <si>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</si>
  <si>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</si>
  <si>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</si>
  <si>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</si>
  <si>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</si>
  <si>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</si>
  <si>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</si>
  <si>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</si>
  <si>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</si>
  <si>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</si>
  <si>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</si>
  <si>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</si>
  <si>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</si>
  <si>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</si>
  <si>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</si>
  <si>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</si>
  <si>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</si>
  <si>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</si>
  <si>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</si>
  <si>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</si>
  <si>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</si>
  <si>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</si>
  <si>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</si>
  <si>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</si>
  <si>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</si>
  <si>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</si>
  <si>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</si>
  <si>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</si>
  <si>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</si>
  <si>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</si>
  <si>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</si>
  <si>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</si>
  <si>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</si>
  <si>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</si>
  <si>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</si>
  <si>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</si>
  <si>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</si>
  <si>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</si>
  <si>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</si>
  <si>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</si>
  <si>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</si>
  <si>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</si>
  <si>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</si>
  <si>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</si>
  <si>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</si>
  <si>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</si>
  <si>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</si>
  <si>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</si>
  <si>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</si>
  <si>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</si>
  <si>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</si>
  <si>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</si>
  <si>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</si>
  <si>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</si>
  <si>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</si>
  <si>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</si>
  <si>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</si>
  <si>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</si>
  <si>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</si>
  <si>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</si>
  <si>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</si>
  <si>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</si>
  <si>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</si>
  <si>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</si>
  <si>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</si>
  <si>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</si>
  <si>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</si>
  <si>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</si>
  <si>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</si>
  <si>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</si>
  <si>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</si>
  <si>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</si>
  <si>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</si>
  <si>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</si>
  <si>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</si>
  <si>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</si>
  <si>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</si>
  <si>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</si>
  <si>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</si>
  <si>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</si>
  <si>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</si>
  <si>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</si>
  <si>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</si>
  <si>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</si>
  <si>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</si>
  <si>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</si>
  <si>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</si>
  <si>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</si>
  <si>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</si>
  <si>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</si>
  <si>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</si>
  <si>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</si>
  <si>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</si>
  <si>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</si>
  <si>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</si>
  <si>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</si>
  <si>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</si>
  <si>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</si>
  <si>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</si>
  <si>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</si>
  <si>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</si>
  <si>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</si>
  <si>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</si>
  <si>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</si>
  <si>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</si>
  <si>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</si>
  <si>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</si>
  <si>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</si>
  <si>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</si>
  <si>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</si>
  <si>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</si>
  <si>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</si>
  <si>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</si>
  <si>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</si>
  <si>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</si>
  <si>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</si>
  <si>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</si>
  <si>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</si>
  <si>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</si>
  <si>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</si>
  <si>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</si>
  <si>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</si>
  <si>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</si>
  <si>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</si>
  <si>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</si>
  <si>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</si>
  <si>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</si>
  <si>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</si>
  <si>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</si>
  <si>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</si>
  <si>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</si>
  <si>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</si>
  <si>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</si>
  <si>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</si>
  <si>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</si>
  <si>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</si>
  <si>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</si>
  <si>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</si>
  <si>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</si>
  <si>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</si>
  <si>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</si>
  <si>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</si>
  <si>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</si>
  <si>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</si>
  <si>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</si>
  <si>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</si>
  <si>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</si>
  <si>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</si>
  <si>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</si>
  <si>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</si>
  <si>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</si>
  <si>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</si>
  <si>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</si>
  <si>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</si>
  <si>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</si>
  <si>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</si>
  <si>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</si>
  <si>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</si>
  <si>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</si>
  <si>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</si>
  <si>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</si>
  <si>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</si>
  <si>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</si>
  <si>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</si>
  <si>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</si>
  <si>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</si>
  <si>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</si>
  <si>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</si>
  <si>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</si>
  <si>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</si>
  <si>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</si>
  <si>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</si>
  <si>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</si>
  <si>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</si>
  <si>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</si>
  <si>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</si>
  <si>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</si>
  <si>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</si>
  <si>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</si>
  <si>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</si>
  <si>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</si>
  <si>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</si>
  <si>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</si>
  <si>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</si>
  <si>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</si>
  <si>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</si>
  <si>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</si>
  <si>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</si>
  <si>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</si>
  <si>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</si>
  <si>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</si>
  <si>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</si>
  <si>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</si>
  <si>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</si>
  <si>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</si>
  <si>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</si>
  <si>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</si>
  <si>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</si>
  <si>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</si>
  <si>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</si>
  <si>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</si>
  <si>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</si>
  <si>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</si>
  <si>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</si>
  <si>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</si>
  <si>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</si>
  <si>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</si>
  <si>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</si>
  <si>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</si>
  <si>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</si>
  <si>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</si>
  <si>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</si>
  <si>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</si>
  <si>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</si>
  <si>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</si>
  <si>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</si>
  <si>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</si>
  <si>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</si>
  <si>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</si>
  <si>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</si>
  <si>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</si>
  <si>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</si>
  <si>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</si>
  <si>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</si>
  <si>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</si>
  <si>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</si>
  <si>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</si>
  <si>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</si>
  <si>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</si>
  <si>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</si>
  <si>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</si>
  <si>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</si>
  <si>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</si>
  <si>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</si>
  <si>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</si>
  <si>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</si>
  <si>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</si>
  <si>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</si>
  <si>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</si>
  <si>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</si>
  <si>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</si>
  <si>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</si>
  <si>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</si>
  <si>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</si>
  <si>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</si>
  <si>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</si>
  <si>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</si>
  <si>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</si>
  <si>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</si>
  <si>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</si>
  <si>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</si>
  <si>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</si>
  <si>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</si>
  <si>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</si>
  <si>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</si>
  <si>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</si>
  <si>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</si>
  <si>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</si>
  <si>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</si>
  <si>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</si>
  <si>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</si>
  <si>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</si>
  <si>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</si>
  <si>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</si>
  <si>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</si>
  <si>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</si>
  <si>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</si>
  <si>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</si>
  <si>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</si>
  <si>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</si>
  <si>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</si>
  <si>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</si>
  <si>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</si>
  <si>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</si>
  <si>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</si>
  <si>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</si>
  <si>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</si>
  <si>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</si>
  <si>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</si>
  <si>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</si>
  <si>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</si>
  <si>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</si>
  <si>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</si>
  <si>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</si>
  <si>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</si>
  <si>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</si>
  <si>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</si>
  <si>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</si>
  <si>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</si>
  <si>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</si>
  <si>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</si>
  <si>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</si>
  <si>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</si>
  <si>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</si>
  <si>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</si>
  <si>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</si>
  <si>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</si>
  <si>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</si>
  <si>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</si>
  <si>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</si>
  <si>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</si>
  <si>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</si>
  <si>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</si>
  <si>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</si>
  <si>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</si>
  <si>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</si>
  <si>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</si>
  <si>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</si>
  <si>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</si>
  <si>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</si>
  <si>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</si>
  <si>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</si>
  <si>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</si>
  <si>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</si>
  <si>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</si>
  <si>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</si>
  <si>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</si>
  <si>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</si>
  <si>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</si>
  <si>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</si>
  <si>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</si>
  <si>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</si>
  <si>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</si>
  <si>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</si>
  <si>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</si>
  <si>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</si>
  <si>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</si>
  <si>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</si>
  <si>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</si>
  <si>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</si>
  <si>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</si>
  <si>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</si>
  <si>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</si>
  <si>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</si>
  <si>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</si>
  <si>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</si>
  <si>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</si>
  <si>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</si>
  <si>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</si>
  <si>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</si>
  <si>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</si>
  <si>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</si>
  <si>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</si>
  <si>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</si>
  <si>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</si>
  <si>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</si>
  <si>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</si>
  <si>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</si>
  <si>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</si>
  <si>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</si>
  <si>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</si>
  <si>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</si>
  <si>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</si>
  <si>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</si>
  <si>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</si>
  <si>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</si>
  <si>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</si>
  <si>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</si>
  <si>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</si>
  <si>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</si>
  <si>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</si>
  <si>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</si>
  <si>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</si>
  <si>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</si>
  <si>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</si>
  <si>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</si>
  <si>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</si>
  <si>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</si>
  <si>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</si>
  <si>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</si>
  <si>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</si>
  <si>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</si>
  <si>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</si>
  <si>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</si>
  <si>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</si>
  <si>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</si>
  <si>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</si>
  <si>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</si>
  <si>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</si>
  <si>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</si>
  <si>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</si>
  <si>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</si>
  <si>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</si>
  <si>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</si>
  <si>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</si>
  <si>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</si>
  <si>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</si>
  <si>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</si>
  <si>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</si>
  <si>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</si>
  <si>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</si>
  <si>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</si>
  <si>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</si>
  <si>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</si>
  <si>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</si>
  <si>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</si>
  <si>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</si>
  <si>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</si>
  <si>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</si>
  <si>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</si>
  <si>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</si>
  <si>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</si>
  <si>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</si>
  <si>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</si>
  <si>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</si>
  <si>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</si>
  <si>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</si>
  <si>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</si>
  <si>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</si>
  <si>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</si>
  <si>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</si>
  <si>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</si>
  <si>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</si>
  <si>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</si>
  <si>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</si>
  <si>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</si>
  <si>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</si>
  <si>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</si>
  <si>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</si>
  <si>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</si>
  <si>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</si>
  <si>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</si>
  <si>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</si>
  <si>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</si>
  <si>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</si>
  <si>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</si>
  <si>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</si>
  <si>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</si>
  <si>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</si>
  <si>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</si>
  <si>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</si>
  <si>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</si>
  <si>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</si>
  <si>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</si>
  <si>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</si>
  <si>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</si>
  <si>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</si>
  <si>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</si>
  <si>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</si>
  <si>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</si>
  <si>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</si>
  <si>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</si>
  <si>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</si>
  <si>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</si>
  <si>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</si>
  <si>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</si>
  <si>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</si>
  <si>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</si>
  <si>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</si>
  <si>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</si>
  <si>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</si>
  <si>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</si>
  <si>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</si>
  <si>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</si>
  <si>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</si>
  <si>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</si>
  <si>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</si>
  <si>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</si>
  <si>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</si>
  <si>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</si>
  <si>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</si>
  <si>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</si>
  <si>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</si>
  <si>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</si>
  <si>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</si>
  <si>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</si>
  <si>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</si>
  <si>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</si>
  <si>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</si>
  <si>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</si>
  <si>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</si>
  <si>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</si>
  <si>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</si>
  <si>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</si>
  <si>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</si>
  <si>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</si>
  <si>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</si>
  <si>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</si>
  <si>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</si>
  <si>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</si>
  <si>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</si>
  <si>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</si>
  <si>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</si>
  <si>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</si>
  <si>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</si>
  <si>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</si>
  <si>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</si>
  <si>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</si>
  <si>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</si>
  <si>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</si>
  <si>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</si>
  <si>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</si>
  <si>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</si>
  <si>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</si>
  <si>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</si>
  <si>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</si>
  <si>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</si>
  <si>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</si>
  <si>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</si>
  <si>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</si>
  <si>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</si>
  <si>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</si>
  <si>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</si>
  <si>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</si>
  <si>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</si>
  <si>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</si>
  <si>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</si>
  <si>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</si>
  <si>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</si>
  <si>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</si>
  <si>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</si>
  <si>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</si>
  <si>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</si>
  <si>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</si>
  <si>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</si>
  <si>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</si>
  <si>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</si>
  <si>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</si>
  <si>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</si>
  <si>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</si>
  <si>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</si>
  <si>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</si>
  <si>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</si>
  <si>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</si>
  <si>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</si>
  <si>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</si>
  <si>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</si>
  <si>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</si>
  <si>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</si>
  <si>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</si>
  <si>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</si>
  <si>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</si>
  <si>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</si>
  <si>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</si>
  <si>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</si>
  <si>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</si>
  <si>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</si>
  <si>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</si>
  <si>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</si>
  <si>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</si>
  <si>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</si>
  <si>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</si>
  <si>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</si>
  <si>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</si>
  <si>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</si>
  <si>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</si>
  <si>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</si>
  <si>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</si>
  <si>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</si>
  <si>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</si>
  <si>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</si>
  <si>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</si>
  <si>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</si>
  <si>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</si>
  <si>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</si>
  <si>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</si>
  <si>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</si>
  <si>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</si>
  <si>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</si>
  <si>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</si>
  <si>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</si>
  <si>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</si>
  <si>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</si>
  <si>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</si>
  <si>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</si>
  <si>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</si>
  <si>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</si>
  <si>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</si>
  <si>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</si>
  <si>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</si>
  <si>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</si>
  <si>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</si>
  <si>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</si>
  <si>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</si>
  <si>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</si>
  <si>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</si>
  <si>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</si>
  <si>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</si>
  <si>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</si>
  <si>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</si>
  <si>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</si>
  <si>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</si>
  <si>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</si>
  <si>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</si>
  <si>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</si>
  <si>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</si>
  <si>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</si>
  <si>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</si>
  <si>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</si>
  <si>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</si>
  <si>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</si>
  <si>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</si>
  <si>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</si>
  <si>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</si>
  <si>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</si>
  <si>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</si>
  <si>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</si>
  <si>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</si>
  <si>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</si>
  <si>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</si>
  <si>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</si>
  <si>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</si>
  <si>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</si>
  <si>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</si>
  <si>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</si>
  <si>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</si>
  <si>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</si>
  <si>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</si>
  <si>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</si>
  <si>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</si>
  <si>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</si>
  <si>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</si>
  <si>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</si>
  <si>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</si>
  <si>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</si>
  <si>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</si>
  <si>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</si>
  <si>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</si>
  <si>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</si>
  <si>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</si>
  <si>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</si>
  <si>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</si>
  <si>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</si>
  <si>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</si>
  <si>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</si>
  <si>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</si>
  <si>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</si>
  <si>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</si>
  <si>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</si>
  <si>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</si>
  <si>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</si>
  <si>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</si>
  <si>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</si>
  <si>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</si>
  <si>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</si>
  <si>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</si>
  <si>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</si>
  <si>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</si>
  <si>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</si>
  <si>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</si>
  <si>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</si>
  <si>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</si>
  <si>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</si>
  <si>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</si>
  <si>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</si>
  <si>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</si>
  <si>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</si>
  <si>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</si>
  <si>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</si>
  <si>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</si>
  <si>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</si>
  <si>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</si>
  <si>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</si>
  <si>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</si>
  <si>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</si>
  <si>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</si>
  <si>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</si>
  <si>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</si>
  <si>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</si>
  <si>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</si>
  <si>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</si>
  <si>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</si>
  <si>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</si>
  <si>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</si>
  <si>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</si>
  <si>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</si>
  <si>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</si>
  <si>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</si>
  <si>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</si>
  <si>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</si>
  <si>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</si>
  <si>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</si>
  <si>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</si>
  <si>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</si>
  <si>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</si>
  <si>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</si>
  <si>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</si>
  <si>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</si>
  <si>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</si>
  <si>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</si>
  <si>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</si>
  <si>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</si>
  <si>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</si>
  <si>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</si>
  <si>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</si>
  <si>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</si>
  <si>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</si>
  <si>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</si>
  <si>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</si>
  <si>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</si>
  <si>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</si>
  <si>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</si>
  <si>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</si>
  <si>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</si>
  <si>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</si>
  <si>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</si>
  <si>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</si>
  <si>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</si>
  <si>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</si>
  <si>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</si>
  <si>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</si>
  <si>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</si>
  <si>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</si>
  <si>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</si>
  <si>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</si>
  <si>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</si>
  <si>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</si>
  <si>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</si>
  <si>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</si>
  <si>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</si>
  <si>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</si>
  <si>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</si>
  <si>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</si>
  <si>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</si>
  <si>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</si>
  <si>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</si>
  <si>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</si>
  <si>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</si>
  <si>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</si>
  <si>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</si>
  <si>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</si>
  <si>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</si>
  <si>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</si>
  <si>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</si>
  <si>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</si>
  <si>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</si>
  <si>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</si>
  <si>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</si>
  <si>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</si>
  <si>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</si>
  <si>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</si>
  <si>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</si>
  <si>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</si>
  <si>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</si>
  <si>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</si>
  <si>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</si>
  <si>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</si>
  <si>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</si>
  <si>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</si>
  <si>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</si>
  <si>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</si>
  <si>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</si>
  <si>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</si>
  <si>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</si>
  <si>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</si>
  <si>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</si>
  <si>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</si>
  <si>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</si>
  <si>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</si>
  <si>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</si>
  <si>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</si>
  <si>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</si>
  <si>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</si>
  <si>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</si>
  <si>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</si>
  <si>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</si>
  <si>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</si>
  <si>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</si>
  <si>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</si>
  <si>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</si>
  <si>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</si>
  <si>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</si>
  <si>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</si>
  <si>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</si>
  <si>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</si>
  <si>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</si>
  <si>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</si>
  <si>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</si>
  <si>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</si>
  <si>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</si>
  <si>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</si>
  <si>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</si>
  <si>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</si>
  <si>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</si>
  <si>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</si>
  <si>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</si>
  <si>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</si>
  <si>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</si>
  <si>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</si>
  <si>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</si>
  <si>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</si>
  <si>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</si>
  <si>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</si>
  <si>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</si>
  <si>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</si>
  <si>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</si>
  <si>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</si>
  <si>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</si>
  <si>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</si>
  <si>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</si>
  <si>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</si>
  <si>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</si>
  <si>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</si>
  <si>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</si>
  <si>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</si>
  <si>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</si>
  <si>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</si>
  <si>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</si>
  <si>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</si>
  <si>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</si>
  <si>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</si>
  <si>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</si>
  <si>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</si>
  <si>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</si>
  <si>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</si>
  <si>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</si>
  <si>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</si>
  <si>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</si>
  <si>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</si>
  <si>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</si>
  <si>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</si>
  <si>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</si>
  <si>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</si>
  <si>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</si>
  <si>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</si>
  <si>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</si>
  <si>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</si>
  <si>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</si>
  <si>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</si>
  <si>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</si>
  <si>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</si>
  <si>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</si>
  <si>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</si>
  <si>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</si>
  <si>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</si>
  <si>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</si>
  <si>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</si>
  <si>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</si>
  <si>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</si>
  <si>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</si>
  <si>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</si>
  <si>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</si>
  <si>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</si>
  <si>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</si>
  <si>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</si>
  <si>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</si>
  <si>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</si>
  <si>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</si>
  <si>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</si>
  <si>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</si>
  <si>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</si>
  <si>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</si>
  <si>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</si>
  <si>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</si>
  <si>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</si>
  <si>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</si>
  <si>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</si>
  <si>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</si>
  <si>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</si>
  <si>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</si>
  <si>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</si>
  <si>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</si>
  <si>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</si>
  <si>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</si>
  <si>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</si>
  <si>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</si>
  <si>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</si>
  <si>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</si>
  <si>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</si>
  <si>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</si>
  <si>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</si>
  <si>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</si>
  <si>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</si>
  <si>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</si>
  <si>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</si>
  <si>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</si>
  <si>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</si>
  <si>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</si>
  <si>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</si>
  <si>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</si>
  <si>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</si>
  <si>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</si>
  <si>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</si>
  <si>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</si>
  <si>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</si>
  <si>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</si>
  <si>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</si>
  <si>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</si>
  <si>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</si>
  <si>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</si>
  <si>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</si>
  <si>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</si>
  <si>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</si>
  <si>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</si>
  <si>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</si>
  <si>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</si>
  <si>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</si>
  <si>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</si>
  <si>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</si>
  <si>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</si>
  <si>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</si>
  <si>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</si>
  <si>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</si>
  <si>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</si>
  <si>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</si>
  <si>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</si>
  <si>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</si>
  <si>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</si>
  <si>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</si>
  <si>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</si>
  <si>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</si>
  <si>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</si>
  <si>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</si>
  <si>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</si>
  <si>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</si>
  <si>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</si>
  <si>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</si>
  <si>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</si>
  <si>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</si>
  <si>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</si>
  <si>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</si>
  <si>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</si>
  <si>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</si>
  <si>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</si>
  <si>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</si>
  <si>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</si>
  <si>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</si>
  <si>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</si>
  <si>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</si>
  <si>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</si>
  <si>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</si>
  <si>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</si>
  <si>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</si>
  <si>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</si>
  <si>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</si>
  <si>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</si>
  <si>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</si>
  <si>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</si>
  <si>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</si>
  <si>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</si>
  <si>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</si>
  <si>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</si>
  <si>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</si>
  <si>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</si>
  <si>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</si>
  <si>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</si>
  <si>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</si>
  <si>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</si>
  <si>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</si>
  <si>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</si>
  <si>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</si>
  <si>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</si>
  <si>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</si>
  <si>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</si>
  <si>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</si>
  <si>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</si>
  <si>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</si>
  <si>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</si>
  <si>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</si>
  <si>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</si>
  <si>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</si>
  <si>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</si>
  <si>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</si>
  <si>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</si>
  <si>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</si>
  <si>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</si>
  <si>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</si>
  <si>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</si>
  <si>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</si>
  <si>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</si>
  <si>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</si>
  <si>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</si>
  <si>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</si>
  <si>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</si>
  <si>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</si>
  <si>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</si>
  <si>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</si>
  <si>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</si>
  <si>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</si>
  <si>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</si>
  <si>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</si>
  <si>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</si>
  <si>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</si>
  <si>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</si>
  <si>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</si>
  <si>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</si>
  <si>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</si>
  <si>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</si>
  <si>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</si>
  <si>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</si>
  <si>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</si>
  <si>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</si>
  <si>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</si>
  <si>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</si>
  <si>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</si>
  <si>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</si>
  <si>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</si>
  <si>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</si>
  <si>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</si>
  <si>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</si>
  <si>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</si>
  <si>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</si>
  <si>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</si>
  <si>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</si>
  <si>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</si>
  <si>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</si>
  <si>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</si>
  <si>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</si>
  <si>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</si>
  <si>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</si>
  <si>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</si>
  <si>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</si>
  <si>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</si>
  <si>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</si>
  <si>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</si>
  <si>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</si>
  <si>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</si>
  <si>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</si>
  <si>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</si>
  <si>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</si>
  <si>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</si>
  <si>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</si>
  <si>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</si>
  <si>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</si>
  <si>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</si>
  <si>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</si>
  <si>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</si>
  <si>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</si>
  <si>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</si>
  <si>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</si>
  <si>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</si>
  <si>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</si>
  <si>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</si>
  <si>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</si>
  <si>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</si>
  <si>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</si>
  <si>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</si>
  <si>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</si>
  <si>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</si>
  <si>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</si>
  <si>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</si>
  <si>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</si>
  <si>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</si>
  <si>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</si>
  <si>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</si>
  <si>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</si>
  <si>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</si>
  <si>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</si>
  <si>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</si>
  <si>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</si>
  <si>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</si>
  <si>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</si>
  <si>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</si>
  <si>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</si>
  <si>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</si>
  <si>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</si>
  <si>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</si>
  <si>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</si>
  <si>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</si>
  <si>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</si>
  <si>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</si>
  <si>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</si>
  <si>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</si>
  <si>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</si>
  <si>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</si>
  <si>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</si>
  <si>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</si>
  <si>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</si>
  <si>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</si>
  <si>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</si>
  <si>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</si>
  <si>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</si>
  <si>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</si>
  <si>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</si>
  <si>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</si>
  <si>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</si>
  <si>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</si>
  <si>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</si>
  <si>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</si>
  <si>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</si>
  <si>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</si>
  <si>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</si>
  <si>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</si>
  <si>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</si>
  <si>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</si>
  <si>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</si>
  <si>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</si>
  <si>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</si>
  <si>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</si>
  <si>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</si>
  <si>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</si>
  <si>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</si>
  <si>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</si>
  <si>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</si>
  <si>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</si>
  <si>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</si>
  <si>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</si>
  <si>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</si>
  <si>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</si>
  <si>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</si>
  <si>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</si>
  <si>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</si>
  <si>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</si>
  <si>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</si>
  <si>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</si>
  <si>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</si>
  <si>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</si>
  <si>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</si>
  <si>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</si>
  <si>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</si>
  <si>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</si>
  <si>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</si>
  <si>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</si>
  <si>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</si>
  <si>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</si>
  <si>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</si>
  <si>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</si>
  <si>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</si>
  <si>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</si>
  <si>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</si>
  <si>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</si>
  <si>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</si>
  <si>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</si>
  <si>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</si>
  <si>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</si>
  <si>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</si>
  <si>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</si>
  <si>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</si>
  <si>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</si>
  <si>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</si>
  <si>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</si>
  <si>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</si>
  <si>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</si>
  <si>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</si>
  <si>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</si>
  <si>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</si>
  <si>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</si>
  <si>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</si>
  <si>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</si>
  <si>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</si>
  <si>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</si>
  <si>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</si>
  <si>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</si>
  <si>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</si>
  <si>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</si>
  <si>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</si>
  <si>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</si>
  <si>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</si>
  <si>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</si>
  <si>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</si>
  <si>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</si>
  <si>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</si>
  <si>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</si>
  <si>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</si>
  <si>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</si>
  <si>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</si>
  <si>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</si>
  <si>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</si>
  <si>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</si>
  <si>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</si>
  <si>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</si>
  <si>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</si>
  <si>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</si>
  <si>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</si>
  <si>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</si>
  <si>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</si>
  <si>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</si>
  <si>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</si>
  <si>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</si>
  <si>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</si>
  <si>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</si>
  <si>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</si>
  <si>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</si>
  <si>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</si>
  <si>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</si>
  <si>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</si>
  <si>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</si>
  <si>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</si>
  <si>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</si>
  <si>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</si>
  <si>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</si>
  <si>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</si>
  <si>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</si>
  <si>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</si>
  <si>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</si>
  <si>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</si>
  <si>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</si>
  <si>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</si>
  <si>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</si>
  <si>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</si>
  <si>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</si>
  <si>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</si>
  <si>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</si>
  <si>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</si>
  <si>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</si>
  <si>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</si>
  <si>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</si>
  <si>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</si>
  <si>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</si>
  <si>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</si>
  <si>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</si>
  <si>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</si>
  <si>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</si>
  <si>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</si>
  <si>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</si>
  <si>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</si>
  <si>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</si>
  <si>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</si>
  <si>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</si>
  <si>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</si>
  <si>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</si>
  <si>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</si>
  <si>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</si>
  <si>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</si>
  <si>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</si>
  <si>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</si>
  <si>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</si>
  <si>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</si>
  <si>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</si>
  <si>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</si>
  <si>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</si>
  <si>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</si>
  <si>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</si>
  <si>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</si>
  <si>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</si>
  <si>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</si>
  <si>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</si>
  <si>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</si>
  <si>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</si>
  <si>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</si>
  <si>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</si>
  <si>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</si>
  <si>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</si>
  <si>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</si>
  <si>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</si>
  <si>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</si>
  <si>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</si>
  <si>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</si>
  <si>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</si>
  <si>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</si>
  <si>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</si>
  <si>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</si>
  <si>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</si>
  <si>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</si>
  <si>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</si>
  <si>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</si>
  <si>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</si>
  <si>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</si>
  <si>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</si>
  <si>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</si>
  <si>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</si>
  <si>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</si>
  <si>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</si>
  <si>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</si>
  <si>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</si>
  <si>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</si>
  <si>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</si>
  <si>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</si>
  <si>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</si>
  <si>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</si>
  <si>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</si>
  <si>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</si>
  <si>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</si>
  <si>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</si>
  <si>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</si>
  <si>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</si>
  <si>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</si>
  <si>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</si>
  <si>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</si>
  <si>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</si>
  <si>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</si>
  <si>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</si>
  <si>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</si>
  <si>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</si>
  <si>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</si>
  <si>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</si>
  <si>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</si>
  <si>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</si>
  <si>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</si>
  <si>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</si>
  <si>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</si>
  <si>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</si>
  <si>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</si>
  <si>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</si>
  <si>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</si>
  <si>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</si>
  <si>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</si>
  <si>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</si>
  <si>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</si>
  <si>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</si>
  <si>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</si>
  <si>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</si>
  <si>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</si>
  <si>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</si>
  <si>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</si>
  <si>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</si>
  <si>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</si>
  <si>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</si>
  <si>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</si>
  <si>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</si>
  <si>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</si>
  <si>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</si>
  <si>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</si>
  <si>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</si>
  <si>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</si>
  <si>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</si>
  <si>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</si>
  <si>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</si>
  <si>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</si>
  <si>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</si>
  <si>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</si>
  <si>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</si>
  <si>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</si>
  <si>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</si>
  <si>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</si>
  <si>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</si>
  <si>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</si>
  <si>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</si>
  <si>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</si>
  <si>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</si>
  <si>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</si>
  <si>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</si>
  <si>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</si>
  <si>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</si>
  <si>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</si>
  <si>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</si>
  <si>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</si>
  <si>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</si>
  <si>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</si>
  <si>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</si>
  <si>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</si>
  <si>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</si>
  <si>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</si>
  <si>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</si>
  <si>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</si>
  <si>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</si>
  <si>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</si>
  <si>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</si>
  <si>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</si>
  <si>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</si>
  <si>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</si>
  <si>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</si>
  <si>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</si>
  <si>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</si>
  <si>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</si>
  <si>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</si>
  <si>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</si>
  <si>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</si>
  <si>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</si>
  <si>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</si>
  <si>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</si>
  <si>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</si>
  <si>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</si>
  <si>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</si>
  <si>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</si>
  <si>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</si>
  <si>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</si>
  <si>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</si>
  <si>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</si>
  <si>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</si>
  <si>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</si>
  <si>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</si>
  <si>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</si>
  <si>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</si>
  <si>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</si>
  <si>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</si>
  <si>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</si>
  <si>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</si>
  <si>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</si>
  <si>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</si>
  <si>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</si>
  <si>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</si>
  <si>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</si>
  <si>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</si>
  <si>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</si>
  <si>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</si>
  <si>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</si>
  <si>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</si>
  <si>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</si>
  <si>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</si>
  <si>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</si>
  <si>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</si>
  <si>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</si>
  <si>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</si>
  <si>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</si>
  <si>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</si>
  <si>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</si>
  <si>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</si>
  <si>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</si>
  <si>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</si>
  <si>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</si>
  <si>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</si>
  <si>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</si>
  <si>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</si>
  <si>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</si>
  <si>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</si>
  <si>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</si>
  <si>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</si>
  <si>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</si>
  <si>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</si>
  <si>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</si>
  <si>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</si>
  <si>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</si>
  <si>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</si>
  <si>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</si>
  <si>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</si>
  <si>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</si>
  <si>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</si>
  <si>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</si>
  <si>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</si>
  <si>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</si>
  <si>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</si>
  <si>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</si>
  <si>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</si>
  <si>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</si>
  <si>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</si>
  <si>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</si>
  <si>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</si>
  <si>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</si>
  <si>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</si>
  <si>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</si>
  <si>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</si>
  <si>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</si>
  <si>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</si>
  <si>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</si>
  <si>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</si>
  <si>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</si>
  <si>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</si>
  <si>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</si>
  <si>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</si>
  <si>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</si>
  <si>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</si>
  <si>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</si>
  <si>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</si>
  <si>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</si>
  <si>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</si>
  <si>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</si>
  <si>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</si>
  <si>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</si>
  <si>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</si>
  <si>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</si>
  <si>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</si>
  <si>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</si>
  <si>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</si>
  <si>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</si>
  <si>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</si>
  <si>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</si>
  <si>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</si>
  <si>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</si>
  <si>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</si>
  <si>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</si>
  <si>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</si>
  <si>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</si>
  <si>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</si>
  <si>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</si>
  <si>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</si>
  <si>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</si>
  <si>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</si>
  <si>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</si>
  <si>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</si>
  <si>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</si>
  <si>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</si>
  <si>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</si>
  <si>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</si>
  <si>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</si>
  <si>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</si>
  <si>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</si>
  <si>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</si>
  <si>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</si>
  <si>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</si>
  <si>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</si>
  <si>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</si>
  <si>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</si>
  <si>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</si>
  <si>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</si>
  <si>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</si>
  <si>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</si>
  <si>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</si>
  <si>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</si>
  <si>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</si>
  <si>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</si>
  <si>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</si>
  <si>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</si>
  <si>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</si>
  <si>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</si>
  <si>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</si>
  <si>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</si>
  <si>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</si>
  <si>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</si>
  <si>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</si>
  <si>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</si>
  <si>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</si>
  <si>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</si>
  <si>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</si>
  <si>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</si>
  <si>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</si>
  <si>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</si>
  <si>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</si>
  <si>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</si>
  <si>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</si>
  <si>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</si>
  <si>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</si>
  <si>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</si>
  <si>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</si>
  <si>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</si>
  <si>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</si>
  <si>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</si>
  <si>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</si>
  <si>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</si>
  <si>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</si>
  <si>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</si>
  <si>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</si>
  <si>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</si>
  <si>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</si>
  <si>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</si>
  <si>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</si>
  <si>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</si>
  <si>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</si>
  <si>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</si>
  <si>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</si>
  <si>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</si>
  <si>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</si>
  <si>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</si>
  <si>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</si>
  <si>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</si>
  <si>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</si>
  <si>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</si>
  <si>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</si>
  <si>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</si>
  <si>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</si>
  <si>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</si>
  <si>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</si>
  <si>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</si>
  <si>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</si>
  <si>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</si>
  <si>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</si>
  <si>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</si>
  <si>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</si>
  <si>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</si>
  <si>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</si>
  <si>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</si>
  <si>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</si>
  <si>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</si>
  <si>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</si>
  <si>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</si>
  <si>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</si>
  <si>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</si>
  <si>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</si>
  <si>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</si>
  <si>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</si>
  <si>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</si>
  <si>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</si>
  <si>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</si>
  <si>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</si>
  <si>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</si>
  <si>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</si>
  <si>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</si>
  <si>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</si>
  <si>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</si>
  <si>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</si>
  <si>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</si>
  <si>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</si>
  <si>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</si>
  <si>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</si>
  <si>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</si>
  <si>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</si>
  <si>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</si>
  <si>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</si>
  <si>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</si>
  <si>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</si>
  <si>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</si>
  <si>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</si>
  <si>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</si>
  <si>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</si>
  <si>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</si>
  <si>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</si>
  <si>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</si>
  <si>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</si>
  <si>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</si>
  <si>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</si>
  <si>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</si>
  <si>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</si>
  <si>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</si>
  <si>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</si>
  <si>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</si>
  <si>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</si>
  <si>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</si>
  <si>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</si>
  <si>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</si>
  <si>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</si>
  <si>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</si>
  <si>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</si>
  <si>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</si>
  <si>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</si>
  <si>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</si>
  <si>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</si>
  <si>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</si>
  <si>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</si>
  <si>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</si>
  <si>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</si>
  <si>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</si>
  <si>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</si>
  <si>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</si>
  <si>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</si>
  <si>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</si>
  <si>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</si>
  <si>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</si>
  <si>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</si>
  <si>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</si>
  <si>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</si>
  <si>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</si>
  <si>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</si>
  <si>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</si>
  <si>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</si>
  <si>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</si>
  <si>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</si>
  <si>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</si>
  <si>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</si>
  <si>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</si>
  <si>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</si>
  <si>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</si>
  <si>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</si>
  <si>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</si>
  <si>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</si>
  <si>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</si>
  <si>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</si>
  <si>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</si>
  <si>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</si>
  <si>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</si>
  <si>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</si>
  <si>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</si>
  <si>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</si>
  <si>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</si>
  <si>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</si>
  <si>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</si>
  <si>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</si>
  <si>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</si>
  <si>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</si>
  <si>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</si>
  <si>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</si>
  <si>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</si>
  <si>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</si>
  <si>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</si>
  <si>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</si>
  <si>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</si>
  <si>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</si>
  <si>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</si>
  <si>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</si>
  <si>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</si>
  <si>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</si>
  <si>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</si>
  <si>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</si>
  <si>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</si>
  <si>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</si>
  <si>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</si>
  <si>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</si>
  <si>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</si>
  <si>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</si>
  <si>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</si>
  <si>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</si>
  <si>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</si>
  <si>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</si>
  <si>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</si>
  <si>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</si>
  <si>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</si>
  <si>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</si>
  <si>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</si>
  <si>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</si>
  <si>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</si>
  <si>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</si>
  <si>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</si>
  <si>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</si>
  <si>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</si>
  <si>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</si>
  <si>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</si>
  <si>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</si>
  <si>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</si>
  <si>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</si>
  <si>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</si>
  <si>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</si>
  <si>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</si>
  <si>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</si>
  <si>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</si>
  <si>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</si>
  <si>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</si>
  <si>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</si>
  <si>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</si>
  <si>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</si>
  <si>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</si>
  <si>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</si>
  <si>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</si>
  <si>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</si>
  <si>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</si>
  <si>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</si>
  <si>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</si>
  <si>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</si>
  <si>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</si>
  <si>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</si>
  <si>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</si>
  <si>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</si>
  <si>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</si>
  <si>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</si>
  <si>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</si>
  <si>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</si>
  <si>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</si>
  <si>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</si>
  <si>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</si>
  <si>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</si>
  <si>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</si>
  <si>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</si>
  <si>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</si>
  <si>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</si>
  <si>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</si>
  <si>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</si>
  <si>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</si>
  <si>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</si>
  <si>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</si>
  <si>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</si>
  <si>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</si>
  <si>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</si>
  <si>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</si>
  <si>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</si>
  <si>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</si>
  <si>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</si>
  <si>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</si>
  <si>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</si>
  <si>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</si>
  <si>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</si>
  <si>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</si>
  <si>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</si>
  <si>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</si>
  <si>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</si>
  <si>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</si>
  <si>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</si>
  <si>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</si>
  <si>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</si>
  <si>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</si>
  <si>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</si>
  <si>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</si>
  <si>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</si>
  <si>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</si>
  <si>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</si>
  <si>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</si>
  <si>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</si>
  <si>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</si>
  <si>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</si>
  <si>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</si>
  <si>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</si>
  <si>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</si>
  <si>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</si>
  <si>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</si>
  <si>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</si>
  <si>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</si>
  <si>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</si>
  <si>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</si>
  <si>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</si>
  <si>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</si>
  <si>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</si>
  <si>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</si>
  <si>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</si>
  <si>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</si>
  <si>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</si>
  <si>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</si>
  <si>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</si>
  <si>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</si>
  <si>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</si>
  <si>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</si>
  <si>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</si>
  <si>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</si>
  <si>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</si>
  <si>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</si>
  <si>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</si>
  <si>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</si>
  <si>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</si>
  <si>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</si>
  <si>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</si>
  <si>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</si>
  <si>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</si>
  <si>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</si>
  <si>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</si>
  <si>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</si>
  <si>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</si>
  <si>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</si>
  <si>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</si>
  <si>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</si>
  <si>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</si>
  <si>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</si>
  <si>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</si>
  <si>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</si>
  <si>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</si>
  <si>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</si>
  <si>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</si>
  <si>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</si>
  <si>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</si>
  <si>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</si>
  <si>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</si>
  <si>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</si>
  <si>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</si>
  <si>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</si>
  <si>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</si>
  <si>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</si>
  <si>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</si>
  <si>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</si>
  <si>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</si>
  <si>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</si>
  <si>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</si>
  <si>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</si>
  <si>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</si>
  <si>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</si>
  <si>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</si>
  <si>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</si>
  <si>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</si>
  <si>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</si>
  <si>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</si>
  <si>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</si>
  <si>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</si>
  <si>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</si>
  <si>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</si>
  <si>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</si>
  <si>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</si>
  <si>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</si>
  <si>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</si>
  <si>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</si>
  <si>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</si>
  <si>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</si>
  <si>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</si>
  <si>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</si>
  <si>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</si>
  <si>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</si>
  <si>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</si>
  <si>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</si>
  <si>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</si>
  <si>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</si>
  <si>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</si>
  <si>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</si>
  <si>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</si>
  <si>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</si>
  <si>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</si>
  <si>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</si>
  <si>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</si>
  <si>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</si>
  <si>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</si>
  <si>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</si>
  <si>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</si>
  <si>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</si>
  <si>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</si>
  <si>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</si>
  <si>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</si>
  <si>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</si>
  <si>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</si>
  <si>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</si>
  <si>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</si>
  <si>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</si>
  <si>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</si>
  <si>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</si>
  <si>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</si>
  <si>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</si>
  <si>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</si>
  <si>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</si>
  <si>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</si>
  <si>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</si>
  <si>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</si>
  <si>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</si>
  <si>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</si>
  <si>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</si>
  <si>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</si>
  <si>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</si>
  <si>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</si>
  <si>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</si>
  <si>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</si>
  <si>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</si>
  <si>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</si>
  <si>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</si>
  <si>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</si>
  <si>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</si>
  <si>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</si>
  <si>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</si>
  <si>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</si>
  <si>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</si>
  <si>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</si>
  <si>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</si>
  <si>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</si>
  <si>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</si>
  <si>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</si>
  <si>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</si>
  <si>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</si>
  <si>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</si>
  <si>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</si>
  <si>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</si>
  <si>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</si>
  <si>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</si>
  <si>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</si>
  <si>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</si>
  <si>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</si>
  <si>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</si>
  <si>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</si>
  <si>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</si>
  <si>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</si>
  <si>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</si>
  <si>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</si>
  <si>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</si>
  <si>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</si>
  <si>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</si>
  <si>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</si>
  <si>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</si>
  <si>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</si>
  <si>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</si>
  <si>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</si>
  <si>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</si>
  <si>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</si>
  <si>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</si>
  <si>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</si>
  <si>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</si>
  <si>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</si>
  <si>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</si>
  <si>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</si>
  <si>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</si>
  <si>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</si>
  <si>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</si>
  <si>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</si>
  <si>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</si>
  <si>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</si>
  <si>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</si>
  <si>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</si>
  <si>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</si>
  <si>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</si>
  <si>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</si>
  <si>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</si>
  <si>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</si>
  <si>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</si>
  <si>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</si>
  <si>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</si>
  <si>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</si>
  <si>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</si>
  <si>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</si>
  <si>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</si>
  <si>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</si>
  <si>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</si>
  <si>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</si>
  <si>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</si>
  <si>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</si>
  <si>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</si>
  <si>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</si>
  <si>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</si>
  <si>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</si>
  <si>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</si>
  <si>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</si>
  <si>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</si>
  <si>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</si>
  <si>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</si>
  <si>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</si>
  <si>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</si>
  <si>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</si>
  <si>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</si>
  <si>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</si>
  <si>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</si>
  <si>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</si>
  <si>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</si>
  <si>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</si>
  <si>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</si>
  <si>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</si>
  <si>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</si>
  <si>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</si>
  <si>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</si>
  <si>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</si>
  <si>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</si>
  <si>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</si>
  <si>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</si>
  <si>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</si>
  <si>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</si>
  <si>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</si>
  <si>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</si>
  <si>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</si>
  <si>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</si>
  <si>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</si>
  <si>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</si>
  <si>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</si>
  <si>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</si>
  <si>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</si>
  <si>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</si>
  <si>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</si>
  <si>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</si>
  <si>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</si>
  <si>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</si>
  <si>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</si>
  <si>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</si>
  <si>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</si>
  <si>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</si>
  <si>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</si>
  <si>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</si>
  <si>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</si>
  <si>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</si>
  <si>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</si>
  <si>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</si>
  <si>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</si>
  <si>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</si>
  <si>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</si>
  <si>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</si>
  <si>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</si>
  <si>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</si>
  <si>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</si>
  <si>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</si>
  <si>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</si>
  <si>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</si>
  <si>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</si>
  <si>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</si>
  <si>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</si>
  <si>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</si>
  <si>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</si>
  <si>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</si>
  <si>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</si>
  <si>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</si>
  <si>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</si>
  <si>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</si>
  <si>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</si>
  <si>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</si>
  <si>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</si>
  <si>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</si>
  <si>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</si>
  <si>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</si>
  <si>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</si>
  <si>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</si>
  <si>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</si>
  <si>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</si>
  <si>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</si>
  <si>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</si>
  <si>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</si>
  <si>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</si>
  <si>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</si>
  <si>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</si>
  <si>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</si>
  <si>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</si>
  <si>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</si>
  <si>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</si>
  <si>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</si>
  <si>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</si>
  <si>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</si>
  <si>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</si>
  <si>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</si>
  <si>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</si>
  <si>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</si>
  <si>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</si>
  <si>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</si>
  <si>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</si>
  <si>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</si>
  <si>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</si>
  <si>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</si>
  <si>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</si>
  <si>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</si>
  <si>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</si>
  <si>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</si>
  <si>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</si>
  <si>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</si>
  <si>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</si>
  <si>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</si>
  <si>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</si>
  <si>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</si>
  <si>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</si>
  <si>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</si>
  <si>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</si>
  <si>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</si>
  <si>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</si>
  <si>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</si>
  <si>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</si>
  <si>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</si>
  <si>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</si>
  <si>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</si>
  <si>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</si>
  <si>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</si>
  <si>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</si>
  <si>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</si>
  <si>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</si>
  <si>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</si>
  <si>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</si>
  <si>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</si>
  <si>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</si>
  <si>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</si>
  <si>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</si>
  <si>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</si>
  <si>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</si>
  <si>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</si>
  <si>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</si>
  <si>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</si>
  <si>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</si>
  <si>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</si>
  <si>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</si>
  <si>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</si>
  <si>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</si>
  <si>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</si>
  <si>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</si>
  <si>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</si>
  <si>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</si>
  <si>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</si>
  <si>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</si>
  <si>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</si>
  <si>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</si>
  <si>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</si>
  <si>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</si>
  <si>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</si>
  <si>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</si>
  <si>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</si>
  <si>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</si>
  <si>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</si>
  <si>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</si>
  <si>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</si>
  <si>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</si>
  <si>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</si>
  <si>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</si>
  <si>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</si>
  <si>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</si>
  <si>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</si>
  <si>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</si>
  <si>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</si>
  <si>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</si>
  <si>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</si>
  <si>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</si>
  <si>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</si>
  <si>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</si>
  <si>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</si>
  <si>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</si>
  <si>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</si>
  <si>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</si>
  <si>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</si>
  <si>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</si>
  <si>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</si>
  <si>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</si>
  <si>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</si>
  <si>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</si>
  <si>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</si>
  <si>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</si>
  <si>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</si>
  <si>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</si>
  <si>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</si>
  <si>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</si>
  <si>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</si>
  <si>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</si>
  <si>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</si>
  <si>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</si>
  <si>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</si>
  <si>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</si>
  <si>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</si>
  <si>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</si>
  <si>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</si>
  <si>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</si>
  <si>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</si>
  <si>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</si>
  <si>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</si>
  <si>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</si>
  <si>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</si>
  <si>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</si>
  <si>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</si>
  <si>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</si>
  <si>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</si>
  <si>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</si>
  <si>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</si>
  <si>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</si>
  <si>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</si>
  <si>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</si>
  <si>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</si>
  <si>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</si>
  <si>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</si>
  <si>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</si>
  <si>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</si>
  <si>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</si>
  <si>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</si>
  <si>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</si>
  <si>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</si>
  <si>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</si>
  <si>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</si>
  <si>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</si>
  <si>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</si>
  <si>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</si>
  <si>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</si>
  <si>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</si>
  <si>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</si>
  <si>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</si>
  <si>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</si>
  <si>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</si>
  <si>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</si>
  <si>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</si>
  <si>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</si>
  <si>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</si>
  <si>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</si>
  <si>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</si>
  <si>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</si>
  <si>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</si>
  <si>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</si>
  <si>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</si>
  <si>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</si>
  <si>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</si>
  <si>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</si>
  <si>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</si>
  <si>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</si>
  <si>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</si>
  <si>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</si>
  <si>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</si>
  <si>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</si>
  <si>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</si>
  <si>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</si>
  <si>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</si>
  <si>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</si>
  <si>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</si>
  <si>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</si>
  <si>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</si>
  <si>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</si>
  <si>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</si>
  <si>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</si>
  <si>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</si>
  <si>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</si>
  <si>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</si>
  <si>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</si>
  <si>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</si>
  <si>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</si>
  <si>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</si>
  <si>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</si>
  <si>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</si>
  <si>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</si>
  <si>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</si>
  <si>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</si>
  <si>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</si>
  <si>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</si>
  <si>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</si>
  <si>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</si>
  <si>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</si>
  <si>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</si>
  <si>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</si>
  <si>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</si>
  <si>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</si>
  <si>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</si>
  <si>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</si>
  <si>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</si>
  <si>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</si>
  <si>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</si>
  <si>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</si>
  <si>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</si>
  <si>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</si>
  <si>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</si>
  <si>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</si>
  <si>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</si>
  <si>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</si>
  <si>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</si>
  <si>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</si>
  <si>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</si>
  <si>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</si>
  <si>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</si>
  <si>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</si>
  <si>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</si>
  <si>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</si>
  <si>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</si>
  <si>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</si>
  <si>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</si>
  <si>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</si>
  <si>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</si>
  <si>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</si>
  <si>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</si>
  <si>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</si>
  <si>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</si>
  <si>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</si>
  <si>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</si>
  <si>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</si>
  <si>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</si>
  <si>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</si>
  <si>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</si>
  <si>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</si>
  <si>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</si>
  <si>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</si>
  <si>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</si>
  <si>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</si>
  <si>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</si>
  <si>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</si>
  <si>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</si>
  <si>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</si>
  <si>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</si>
  <si>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</si>
  <si>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</si>
  <si>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</si>
  <si>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</si>
  <si>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</si>
  <si>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</si>
  <si>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</si>
  <si>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</si>
  <si>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</si>
  <si>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</si>
  <si>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</si>
  <si>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</si>
  <si>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</si>
  <si>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</si>
  <si>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</si>
  <si>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</si>
  <si>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</si>
  <si>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</si>
  <si>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</si>
  <si>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</si>
  <si>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</si>
  <si>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</si>
  <si>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</si>
  <si>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</si>
  <si>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</si>
  <si>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</si>
  <si>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</si>
  <si>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</si>
  <si>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</si>
  <si>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</si>
  <si>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</si>
  <si>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</si>
  <si>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</si>
  <si>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</si>
  <si>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</si>
  <si>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</si>
  <si>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</si>
  <si>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</si>
  <si>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</si>
  <si>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</si>
  <si>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</si>
  <si>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</si>
  <si>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</si>
  <si>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</si>
  <si>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</si>
  <si>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</si>
  <si>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</si>
  <si>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</si>
  <si>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</si>
  <si>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</si>
  <si>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</si>
  <si>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</si>
  <si>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</si>
  <si>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</si>
  <si>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</si>
  <si>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</si>
  <si>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</si>
  <si>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</si>
  <si>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</si>
  <si>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</si>
  <si>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</si>
  <si>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</si>
  <si>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</si>
  <si>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</si>
  <si>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</si>
  <si>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</si>
  <si>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</si>
  <si>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</si>
  <si>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</si>
  <si>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</si>
  <si>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</si>
  <si>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</si>
  <si>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</si>
  <si>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</si>
  <si>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</si>
  <si>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</si>
  <si>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</si>
  <si>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</si>
  <si>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</si>
  <si>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</si>
  <si>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</si>
  <si>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</si>
  <si>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</si>
  <si>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</si>
  <si>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</si>
  <si>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</si>
  <si>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</si>
  <si>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</si>
  <si>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</si>
  <si>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</si>
  <si>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</si>
  <si>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</si>
  <si>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</si>
  <si>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</si>
  <si>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</si>
  <si>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</si>
  <si>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</si>
  <si>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</si>
  <si>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</si>
  <si>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</si>
  <si>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</si>
  <si>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</si>
  <si>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</si>
  <si>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</si>
  <si>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</si>
  <si>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</si>
  <si>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</si>
  <si>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</si>
  <si>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</si>
  <si>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</si>
  <si>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</si>
  <si>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</si>
  <si>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</si>
  <si>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</si>
  <si>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</si>
  <si>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</si>
  <si>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</si>
  <si>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</si>
  <si>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</si>
  <si>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</si>
  <si>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</si>
  <si>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</si>
  <si>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</si>
  <si>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</si>
  <si>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</si>
  <si>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</si>
  <si>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</si>
  <si>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</si>
  <si>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</si>
  <si>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</si>
  <si>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</si>
  <si>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</si>
  <si>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</si>
  <si>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</si>
  <si>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</si>
  <si>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</si>
  <si>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</si>
  <si>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</si>
  <si>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</si>
  <si>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</si>
  <si>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</si>
  <si>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</si>
  <si>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</si>
  <si>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</si>
  <si>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</si>
  <si>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</si>
  <si>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</si>
  <si>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</si>
  <si>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</si>
  <si>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</si>
  <si>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</si>
  <si>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</si>
  <si>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</si>
  <si>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</si>
  <si>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</si>
  <si>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</si>
  <si>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</si>
  <si>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</si>
  <si>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</si>
  <si>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</si>
  <si>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</si>
  <si>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</si>
  <si>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</si>
  <si>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</si>
  <si>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</si>
  <si>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</si>
  <si>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</si>
  <si>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</si>
  <si>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</si>
  <si>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</si>
  <si>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</si>
  <si>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</si>
  <si>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</si>
  <si>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</si>
  <si>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</si>
  <si>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</si>
  <si>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</si>
  <si>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</si>
  <si>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</si>
  <si>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</si>
  <si>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</si>
  <si>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</si>
  <si>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</si>
  <si>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</si>
  <si>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</si>
  <si>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</si>
  <si>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</si>
  <si>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</si>
  <si>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</si>
  <si>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</si>
  <si>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</si>
  <si>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</si>
  <si>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</si>
  <si>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</si>
  <si>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PCM-20251004-00001236</t>
  </si>
  <si>
    <t>EM team need 60 mins</t>
  </si>
  <si>
    <t>PCM-20251004-00001227</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</si>
  <si>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</si>
  <si>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</si>
  <si>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</si>
  <si>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</si>
  <si>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</si>
  <si>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</si>
  <si>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</si>
  <si>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</si>
  <si>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</si>
  <si>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</si>
  <si>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</si>
  <si>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</si>
  <si>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</si>
  <si>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</si>
  <si>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</si>
  <si>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</si>
  <si>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</si>
  <si>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</si>
  <si>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</si>
  <si>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</si>
  <si>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</si>
  <si>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</si>
  <si>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</si>
  <si>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</si>
  <si>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</si>
  <si>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</si>
  <si>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</si>
  <si>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</si>
  <si>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</si>
  <si>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</si>
  <si>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</si>
  <si>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</si>
  <si>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</si>
  <si>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</si>
  <si>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</si>
  <si>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</si>
  <si>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</si>
  <si>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</si>
  <si>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</si>
  <si>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</si>
  <si>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</si>
  <si>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</si>
  <si>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</si>
  <si>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</si>
  <si>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</si>
  <si>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</si>
  <si>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</si>
  <si>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</si>
  <si>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</si>
  <si>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</si>
  <si>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</si>
  <si>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</si>
  <si>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</si>
  <si>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</si>
  <si>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</si>
  <si>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</si>
  <si>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</si>
  <si>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</si>
  <si>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</si>
  <si>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</si>
  <si>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</si>
  <si>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</si>
  <si>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</si>
  <si>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</si>
  <si>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</si>
  <si>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</si>
  <si>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</si>
  <si>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</si>
  <si>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</si>
  <si>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</si>
  <si>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</si>
  <si>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</si>
  <si>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</si>
  <si>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</si>
  <si>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</si>
  <si>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</si>
  <si>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</si>
  <si>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</si>
  <si>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</si>
  <si>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</si>
  <si>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</si>
  <si>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</si>
  <si>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</si>
  <si>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</si>
  <si>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</si>
  <si>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</si>
  <si>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PCM-20251004-00001146</t>
  </si>
  <si>
    <t>ETA 100 min</t>
  </si>
  <si>
    <t>PCM-20251004-00001203</t>
  </si>
  <si>
    <t xml:space="preserve">ETA 120 min </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</si>
  <si>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</si>
  <si>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</si>
  <si>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</si>
  <si>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</si>
  <si>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</si>
  <si>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PCM-20251004-00001195 </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</si>
  <si>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</si>
  <si>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</si>
  <si>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</si>
  <si>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</si>
  <si>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</si>
  <si>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PCM-20251004-00001128</t>
  </si>
  <si>
    <t>Sceco voltages are low and site is down. Not applicable to connect PG as site is located inside Palace and power is sharing with inside palace.</t>
  </si>
  <si>
    <t>PCM-20251004-00001150</t>
  </si>
  <si>
    <t>EM Team on the way ETA: 40 Mins</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</si>
  <si>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</si>
  <si>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</si>
  <si>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</si>
  <si>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</si>
  <si>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</si>
  <si>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</si>
  <si>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</si>
  <si>
    <t>PCM-20251004-00001086</t>
  </si>
  <si>
    <t>ETA 20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</si>
</sst>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u/>
      <sz val="11"/>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32" fillId="7" borderId="8" xfId="1"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5" totalsRowShown="0" headerRowDxfId="174" dataDxfId="173" headerRowBorderDxfId="171" tableBorderDxfId="172" totalsRowBorderDxfId="170">
  <autoFilter ref="A1:L4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45">
    <sortCondition ref="H1:H45"/>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3" totalsRowShown="0" headerRowDxfId="157" dataDxfId="156" headerRowBorderDxfId="154" tableBorderDxfId="155" totalsRowBorderDxfId="153">
  <autoFilter ref="A1:CJ32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3" totalsRowShown="0" headerRowDxfId="64" dataDxfId="63" headerRowBorderDxfId="61" tableBorderDxfId="62">
  <autoFilter ref="A1:L12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 totalsRowShown="0" headerRowDxfId="48" dataDxfId="47" headerRowBorderDxfId="45" tableBorderDxfId="46" totalsRowBorderDxfId="44">
  <autoFilter ref="A1:L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0" totalsRowShown="0" headerRowDxfId="31" dataDxfId="30" headerRowBorderDxfId="28" tableBorderDxfId="29">
  <autoFilter ref="A1:L19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7" totalsRowShown="0" headerRowDxfId="15" dataDxfId="14" headerRowBorderDxfId="12" tableBorderDxfId="13">
  <autoFilter ref="A1:L30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45"/>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271.67166724536946</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2</v>
      </c>
      <c r="D3" s="64" t="s">
        <v>1804</v>
      </c>
      <c r="E3" s="65" t="s">
        <v>38964</v>
      </c>
      <c r="F3" s="66">
        <v>45934.611712962964</v>
      </c>
      <c r="G3" s="67">
        <f ca="1">IFERROR(NOW()-F3,"")</f>
        <v>8.3803240704583004E-3</v>
      </c>
      <c r="H3" s="142">
        <v>45934.604768518519</v>
      </c>
      <c r="I3" s="73" t="str">
        <f>IFERROR(VLOOKUP(D3,DB!A:F,6,0),"")</f>
        <v>Generator-SG</v>
      </c>
      <c r="J3" s="73" t="str">
        <f>IFERROR(VLOOKUP(D3,DB!A:G,7,0),"")</f>
        <v>Vandalized</v>
      </c>
      <c r="K3" s="69" t="s">
        <v>38967</v>
      </c>
      <c r="L3" s="70" t="str">
        <f>IFERROR(VLOOKUP(D3,DB!A:I,9,0),"")</f>
        <v>Zain</v>
      </c>
    </row>
    <row r="4" spans="1:12" ht="15" customHeight="1">
      <c r="A4" s="63" t="s">
        <v>38968</v>
      </c>
      <c r="B4" s="73" t="str">
        <f>IFERROR(VLOOKUP(D4,DB!A:K,11,0),"")</f>
        <v>R1</v>
      </c>
      <c r="C4" s="64">
        <v>1</v>
      </c>
      <c r="D4" s="69" t="s">
        <v>17328</v>
      </c>
      <c r="E4" s="65" t="s">
        <v>38964</v>
      </c>
      <c r="F4" s="66">
        <v>45934.610023148147</v>
      </c>
      <c r="G4" s="67">
        <f ca="1">IFERROR(NOW()-F4,"")</f>
        <v>1.0070138887385838E-2</v>
      </c>
      <c r="H4" s="68">
        <v>45934.603773148148</v>
      </c>
      <c r="I4" s="73" t="str">
        <f>IFERROR(VLOOKUP(D4,DB!A:F,6,0),"")</f>
        <v>Generator-SG</v>
      </c>
      <c r="J4" s="73" t="str">
        <f>IFERROR(VLOOKUP(D4,DB!A:G,7,0),"")</f>
        <v>Weak</v>
      </c>
      <c r="K4" s="69" t="s">
        <v>38967</v>
      </c>
      <c r="L4" s="70" t="str">
        <f>IFERROR(VLOOKUP(D4,DB!A:I,9,0),"")</f>
        <v>Latis</v>
      </c>
    </row>
    <row r="5" spans="1:12" ht="15" customHeight="1">
      <c r="A5" s="63"/>
      <c r="B5" s="73" t="str">
        <f>IFERROR(VLOOKUP(D5,DB!A:K,11,0),"")</f>
        <v/>
      </c>
      <c r="C5" s="64"/>
      <c r="D5" s="64"/>
      <c r="E5" s="65"/>
      <c r="F5" s="66"/>
      <c r="G5" s="67">
        <f ca="1">IFERROR(NOW()-F5,"")</f>
        <v>45934.620093287034</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45934.620093287034</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45934.620093287034</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45934.620093287034</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45934.620093287034</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45934.620093287034</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45934.620093287034</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45934.620093287034</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45934.620093287034</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45934.620093287034</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45934.620093287034</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45934.620093287034</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45934.620093287034</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45934.620093287034</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45934.620093287034</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45934.620093287034</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45934.620093287034</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45934.620093287034</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45934.620093287034</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45934.620093287034</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45934.620093287034</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45934.620093287034</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45934.620093287034</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45934.620093287034</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45934.620093287034</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45934.620093287034</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45934.620093287034</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45934.620093287034</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45934.620093287034</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45934.620093287034</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45934.620093287034</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45934.620093287034</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45934.620093287034</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45934.620093287034</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45934.620093287034</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45934.620093287034</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45934.620093287034</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45934.620093287034</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45934.620093287034</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45934.620093287034</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45934.620093287034</v>
      </c>
      <c r="H45" s="68"/>
      <c r="I45" s="73" t="str">
        <f>IFERROR(VLOOKUP(D45,DB!A:F,6,0),"")</f>
        <v/>
      </c>
      <c r="J45" s="73" t="str">
        <f>IFERROR(VLOOKUP(D45,DB!A:G,7,0),"")</f>
        <v/>
      </c>
      <c r="K45" s="69"/>
      <c r="L45" s="70" t="str">
        <f>IFERROR(VLOOKUP(D45,DB!A:I,9,0),"")</f>
        <v/>
      </c>
    </row>
  </sheetData>
  <customSheetViews>
    <customSheetView guid="{F6042A99-DD27-4453-835D-0834D95730CC}" filter="1" showAutoFilter="1">
      <pageMargins left="0" right="0" top="0" bottom="0" header="0" footer="0"/>
      <autoFilter ref="B1:M1" xr:uid="{7583C5DD-AE5D-4054-B242-4F16512A328C}"/>
    </customSheetView>
  </customSheetViews>
  <dataValidations count="2">
    <dataValidation allowBlank="1" showInputMessage="1" showErrorMessage="1" sqref="E1" xr:uid="{5DBA255D-CDD9-49FB-AD3C-AF70AB4EE696}"/>
    <dataValidation type="list" allowBlank="1" showInputMessage="1" showErrorMessage="1" sqref="E2:E4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3"/>
  <sheetViews>
    <sheetView workbookViewId="0">
      <selection activeCell="K6" sqref="K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39046</v>
      </c>
      <c r="F2" s="88">
        <v>45322.056979166664</v>
      </c>
      <c r="G2" s="89" t="s">
        <v>39047</v>
      </c>
      <c r="H2" s="102">
        <v>45322.050729166665</v>
      </c>
      <c r="I2" s="75" t="s">
        <v>83</v>
      </c>
      <c r="J2" s="75" t="s">
        <v>65</v>
      </c>
      <c r="K2" s="101" t="s">
        <v>39048</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39049</v>
      </c>
      <c r="B3" s="75" t="str">
        <f>IFERROR(VLOOKUP(D3,DB!A:K,11,0),"")</f>
        <v>R2</v>
      </c>
      <c r="C3" s="75">
        <v>1</v>
      </c>
      <c r="D3" s="75" t="s">
        <v>31039</v>
      </c>
      <c r="E3" s="100" t="s">
        <v>39046</v>
      </c>
      <c r="F3" s="88">
        <v>45691.651782407411</v>
      </c>
      <c r="G3" s="89">
        <f ca="1">IFERROR(NOW()-F3,"-")</f>
        <v>242.9683107638848</v>
      </c>
      <c r="H3" s="102">
        <v>45691.645879629628</v>
      </c>
      <c r="I3" s="75" t="str">
        <f>IFERROR(VLOOKUP(D3,DB!A:F,6,0),"")</f>
        <v>Generator-SG</v>
      </c>
      <c r="J3" s="75" t="str">
        <f>IFERROR(VLOOKUP(D3,DB!A:G,7,0),"")</f>
        <v>Vandalized</v>
      </c>
      <c r="K3" s="101" t="s">
        <v>39050</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39051</v>
      </c>
      <c r="B4" s="75" t="str">
        <f>IFERROR(VLOOKUP(D4,DB!A:K,11,0),"")</f>
        <v>R2</v>
      </c>
      <c r="C4" s="75">
        <v>1</v>
      </c>
      <c r="D4" s="75" t="s">
        <v>31078</v>
      </c>
      <c r="E4" s="88" t="s">
        <v>38964</v>
      </c>
      <c r="F4" s="88">
        <v>45806.727083333331</v>
      </c>
      <c r="G4" s="89">
        <f ca="1">IFERROR(NOW()-F4,"-")</f>
        <v>127.8930098379642</v>
      </c>
      <c r="H4" s="88">
        <v>45791.543067129627</v>
      </c>
      <c r="I4" s="75" t="str">
        <f>IFERROR(VLOOKUP(D4,DB!A:F,6,0),"")</f>
        <v>SCECO</v>
      </c>
      <c r="J4" s="75" t="str">
        <f>IFERROR(VLOOKUP(D4,DB!A:G,7,0),"")</f>
        <v>No BB Shifted</v>
      </c>
      <c r="K4" s="101" t="s">
        <v>39052</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39053</v>
      </c>
      <c r="B5" s="75" t="str">
        <f>IFERROR(VLOOKUP(D5,DB!A:K,11,0),"")</f>
        <v>R2</v>
      </c>
      <c r="C5" s="75">
        <v>1</v>
      </c>
      <c r="D5" s="75" t="s">
        <v>29168</v>
      </c>
      <c r="E5" s="100" t="s">
        <v>38964</v>
      </c>
      <c r="F5" s="88">
        <v>45824.999837962961</v>
      </c>
      <c r="G5" s="89">
        <f ca="1">IFERROR(NOW()-F5,"-")</f>
        <v>109.62025520833413</v>
      </c>
      <c r="H5" s="88">
        <v>45824.993587962963</v>
      </c>
      <c r="I5" s="75" t="str">
        <f>IFERROR(VLOOKUP(D5,DB!A:F,6,0),"")</f>
        <v>Generator-SG</v>
      </c>
      <c r="J5" s="75" t="str">
        <f>IFERROR(VLOOKUP(D5,DB!A:G,7,0),"")</f>
        <v>Good</v>
      </c>
      <c r="K5" s="101" t="s">
        <v>39054</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39055</v>
      </c>
      <c r="B6" s="18" t="str">
        <f>IFERROR(VLOOKUP(D6,DB!A:K,11,0),"")</f>
        <v>R2</v>
      </c>
      <c r="C6" s="18">
        <v>4</v>
      </c>
      <c r="D6" s="18" t="s">
        <v>25629</v>
      </c>
      <c r="E6" s="131" t="s">
        <v>39046</v>
      </c>
      <c r="F6" s="132">
        <v>45934.588067129633</v>
      </c>
      <c r="G6" s="133">
        <f ca="1">IFERROR(NOW()-F6,"-")</f>
        <v>3.2026041662902571E-2</v>
      </c>
      <c r="H6" s="132">
        <v>45934.579733796294</v>
      </c>
      <c r="I6" s="18" t="str">
        <f>IFERROR(VLOOKUP(D6,DB!A:F,6,0),"")</f>
        <v>Generator-SG</v>
      </c>
      <c r="J6" s="18" t="str">
        <f>IFERROR(VLOOKUP(D6,DB!A:G,7,0),"")</f>
        <v>In progress+Vandalized</v>
      </c>
      <c r="K6" s="19" t="s">
        <v>39056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45934.620093171296</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45934.620093171296</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45934.620093171296</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45934.620093171296</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45934.620093171296</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45934.620093171296</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R2</v>
      </c>
      <c r="C13" s="18"/>
      <c r="D13" s="18" t="s">
        <v>28397</v>
      </c>
      <c r="E13" s="131"/>
      <c r="F13" s="132"/>
      <c r="G13" s="133">
        <f ca="1">IFERROR(NOW()-F13,"-")</f>
        <v>45934.620093171296</v>
      </c>
      <c r="H13" s="132"/>
      <c r="I13" s="18" t="str">
        <f>IFERROR(VLOOKUP(D13,DB!A:F,6,0),"")</f>
        <v>SCECO</v>
      </c>
      <c r="J13" s="18" t="str">
        <f>IFERROR(VLOOKUP(D13,DB!A:G,7,0),"")</f>
        <v>Vandalized+No BB Design</v>
      </c>
      <c r="K13" s="19"/>
      <c r="L13" s="18" t="str">
        <f>IFERROR(VLOOKUP(D13,DB!A:I,9,0),"")</f>
        <v>Latis</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45934.620093171296</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45934.620093171296</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45934.620093171296</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45934.620093171296</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45934.620093171296</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45934.620093171296</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45934.620093171296</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45934.620093171296</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45934.620093171296</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45934.620093171296</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45934.620093171296</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45934.620093171296</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45934.620093171296</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45934.620093171296</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45934.620093171296</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45934.620093171296</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45934.620093171296</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45934.620093171296</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45934.620093171296</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45934.620093171296</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45934.620093171296</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45934.620093171296</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45934.620093171296</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45934.620093171296</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45934.620093171296</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45934.620093171296</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45934.620093171296</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45934.620093171296</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45934.620093171296</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45934.620093171296</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45934.620093171296</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45934.620093171296</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45934.620093171296</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45934.620093171296</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45934.620093171296</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45934.620093171296</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45934.620093171296</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45934.620093171296</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45934.620093171296</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45934.620093171296</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45934.620093171296</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45934.620093171296</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45934.620093171296</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45934.620093171296</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45934.620093171296</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45934.620093171296</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45934.620093171296</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45934.620093171296</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45934.620093171296</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45934.620093171296</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45934.620093171296</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45934.620093171296</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45934.620093171296</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45934.620093171296</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45934.620093171296</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45934.620093171296</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45934.620093171296</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45934.620093171296</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45934.620093171296</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45934.620093171296</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45934.620093171296</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45934.620093171296</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45934.620093171296</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45934.620093171296</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45934.620093171296</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45934.620093171296</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45934.620093171296</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45934.620093171296</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45934.620093171296</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45934.620093171296</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45934.620093171296</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45934.620093171296</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45934.620093171296</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45934.620093171296</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45934.620093171296</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45934.620093171296</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45934.620093171296</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45934.620093171296</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45934.620093171296</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45934.620093171296</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45934.620093171296</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45934.620093171296</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45934.620093171296</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45934.620093171296</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45934.620093171296</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45934.620093171296</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45934.620093171296</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45934.620093171296</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45934.620093171296</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45934.620093171296</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45934.620093171296</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45934.620093171296</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45934.620093171296</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45934.620093171296</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45934.620093171296</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45934.620093171296</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45934.620093171296</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45934.620093171296</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45934.620093171296</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45934.620093171296</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45934.620093171296</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45934.620093171296</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45934.620093171296</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45934.620093171296</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45934.620093171296</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45934.620093171296</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45934.620093171296</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45934.620093171296</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45934.620093171296</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45934.620093171296</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45934.620093171296</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45934.620093171296</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45934.620093171296</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45934.620093171296</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45934.620093171296</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45934.620093171296</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45934.620093171296</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45934.620093171296</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45934.620093171296</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45934.620093171296</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45934.620093171296</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45934.620093171296</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45934.620093171296</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45934.620093171296</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45934.620093171296</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45934.620093171296</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45934.620093171296</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45934.620093171296</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45934.620093171296</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45934.620093171296</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45934.620093171296</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45934.620093171296</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45934.620093171296</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45934.620093171296</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45934.620093171296</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45934.620093171296</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45934.620093171296</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45934.620093171296</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45934.620093171296</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45934.620093171296</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45934.620093171296</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45934.620093171296</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45934.620093171296</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45934.620093171296</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45934.620093171296</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45934.620093171296</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45934.620093171296</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45934.620093171296</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45934.620093171296</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45934.620093171296</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45934.620093171296</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45934.620093171296</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45934.620093171296</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45934.620093171296</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45934.620093171296</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45934.620093171296</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45934.620093171296</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45934.620093171296</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45934.620093171296</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45934.620093171296</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45934.620093171296</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45934.620093171296</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45934.620093171296</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45934.620093171296</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45934.620093171296</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45934.620093171296</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45934.620093171296</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45934.620093171296</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45934.620093171296</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45934.620093171296</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45934.620093171296</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45934.620093171296</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45934.620093171296</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45934.620093171296</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45934.620093171296</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45934.620093171296</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45934.620093171296</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45934.620093171296</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45934.620093171296</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45934.620093171296</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45934.620093171296</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45934.620093171296</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45934.620093171296</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45934.620093171296</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45934.620093171296</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45934.620093171296</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45934.620093171296</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45934.620093171296</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45934.620093171296</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45934.620093171296</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45934.620093171296</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45934.620093171296</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45934.620093171296</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45934.620093171296</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45934.620093171296</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45934.620093171296</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45934.620093171296</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45934.620093171296</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45934.620093171296</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45934.620093171296</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45934.620093171296</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45934.620093171296</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45934.620093171296</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45934.620093171296</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45934.620093171296</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45934.620093171296</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45934.620093171296</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45934.620093171296</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45934.620093171296</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45934.620093171296</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45934.620093171296</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45934.620093171296</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45934.620093171296</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45934.620093171296</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45934.620093171296</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45934.620093171296</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45934.620093171296</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45934.620093171296</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45934.620093171296</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45934.620093171296</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45934.620093171296</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45934.620093171296</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45934.620093171296</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45934.620093171296</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45934.620093171296</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45934.620093171296</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45934.620093171296</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45934.620093171296</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45934.620093171296</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45934.620093171296</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45934.620093171296</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45934.620093171296</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45934.620093171296</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45934.620093171296</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45934.620093171296</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45934.620093171296</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45934.620093171296</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45934.620093171296</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45934.620093171296</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45934.620093171296</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45934.620093171296</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45934.620093171296</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45934.620093171296</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45934.620093171296</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45934.620093171296</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45934.620093171296</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45934.620093171296</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45934.620093171296</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45934.620093171296</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45934.620093171296</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45934.620093171296</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45934.620093171296</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45934.620093171296</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45934.620093171296</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45934.620093171296</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45934.620093171296</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45934.620093171296</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45934.620093171296</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45934.620093171296</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45934.620093171296</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45934.620093171296</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45934.620093171296</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45934.620093171296</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45934.620093171296</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45934.620093171296</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45934.620093171296</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45934.620093171296</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45934.620093171296</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45934.620093171296</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45934.620093171296</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45934.620093171296</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45934.620093171296</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45934.620093171296</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45934.620093171296</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45934.620093171296</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45934.620093171296</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45934.620093171296</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45934.620093171296</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45934.620093171296</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45934.620093171296</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45934.620093171296</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45934.620093171296</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45934.620093171296</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45934.620093171296</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45934.620093171296</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45934.620093171296</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45934.620093171296</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45934.620093171296</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45934.620093171296</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45934.620093171296</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45934.620093171296</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45934.620093171296</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45934.620093171296</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45934.620093171296</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45934.620093171296</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45934.620093171296</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45934.620093171296</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45934.620093171296</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45934.620093171296</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45934.620093171296</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45934.620093171296</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45934.620093171296</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45934.620093171296</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45934.620093171296</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45934.620093171296</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45934.620093171296</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45934.620093171296</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45934.620093171296</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45934.620093171296</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45934.620093171296</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sheetData>
  <dataValidations count="2">
    <dataValidation allowBlank="1" showInputMessage="1" showErrorMessage="1" sqref="E1" xr:uid="{4D935161-CDD3-4592-B877-3FB59C99E142}"/>
    <dataValidation type="list" allowBlank="1" showInputMessage="1" showErrorMessage="1" sqref="E3:E32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3"/>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39057</v>
      </c>
      <c r="B2" s="75" t="str">
        <f>IFERROR(VLOOKUP(D2,DB!A:K,11,0),"")</f>
        <v>R3</v>
      </c>
      <c r="C2" s="18">
        <v>1</v>
      </c>
      <c r="D2" s="18" t="s">
        <v>25364</v>
      </c>
      <c r="E2" s="18" t="s">
        <v>38964</v>
      </c>
      <c r="F2" s="20">
        <v>45934.604502314818</v>
      </c>
      <c r="G2" s="21">
        <f t="shared" ref="G2:G56" ca="1" si="0">IFERROR(NOW()-F2,"-")</f>
        <v>1.5590856477501802E-2</v>
      </c>
      <c r="H2" s="22">
        <v>45934.599560185183</v>
      </c>
      <c r="I2" s="19" t="str">
        <f>IFERROR(VLOOKUP(D2,DB!A:F,6,0),"")</f>
        <v>Generator-SG</v>
      </c>
      <c r="J2" s="18" t="str">
        <f>IFERROR(VLOOKUP(D2,DB!A:G,7,0),"")</f>
        <v>Weak</v>
      </c>
      <c r="K2" s="50" t="s">
        <v>39058</v>
      </c>
      <c r="L2" s="23" t="str">
        <f>IFERROR(VLOOKUP(D2,DB!A:I,9,0),"")</f>
        <v>Latis</v>
      </c>
    </row>
    <row r="3" spans="1:13" ht="15" customHeight="1">
      <c r="A3" s="19"/>
      <c r="B3" s="18" t="str">
        <f>IFERROR(VLOOKUP(#REF!,DB!A:K,11,0),"")</f>
        <v/>
      </c>
      <c r="C3" s="18"/>
      <c r="D3" s="18"/>
      <c r="E3" s="18"/>
      <c r="F3" s="20"/>
      <c r="G3" s="21">
        <f t="shared" ca="1" si="0"/>
        <v>45934.620093171296</v>
      </c>
      <c r="H3" s="22"/>
      <c r="I3" s="19" t="str">
        <f>IFERROR(VLOOKUP(#REF!,DB!A:F,6,0),"")</f>
        <v/>
      </c>
      <c r="J3" s="18" t="str">
        <f>IFERROR(VLOOKUP(#REF!,DB!A:G,7,0),"")</f>
        <v/>
      </c>
      <c r="K3" s="50"/>
      <c r="L3" s="23" t="str">
        <f>IFERROR(VLOOKUP(#REF!,DB!A:I,9,0),"")</f>
        <v/>
      </c>
    </row>
    <row r="4" spans="1:13" ht="15" customHeight="1">
      <c r="A4" s="19"/>
      <c r="B4" s="75" t="str">
        <f>IFERROR(VLOOKUP(D4,DB!A:K,11,0),"")</f>
        <v/>
      </c>
      <c r="C4" s="18"/>
      <c r="D4" s="18"/>
      <c r="E4" s="18"/>
      <c r="F4" s="20"/>
      <c r="G4" s="21">
        <f t="shared" ca="1" si="0"/>
        <v>45934.620093171296</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45934.620093171296</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45934.620093171296</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45934.620093171296</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45934.620093171296</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45934.620093171296</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45934.620093171296</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45934.620093171296</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45934.620093171296</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45934.620093171296</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45934.620093171296</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45934.620093171296</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45934.620093171296</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45934.620093171296</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45934.620093171296</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45934.620093171296</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45934.620093171296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45934.620093171296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45934.620093171296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45934.620093171296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45934.620093171296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45934.620093171296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45934.620093171296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45934.620093171296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45934.620093171296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45934.620093171296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45934.620093171296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45934.620093171296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45934.620093171296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45934.620093171296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45934.620093171296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45934.620093171296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45934.620093171296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45934.620093171296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45934.620093171296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45934.620093171296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45934.620093171296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45934.620093171296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45934.620093171296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45934.620093171296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45934.620093171296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45934.620093171296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45934.620093171296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45934.620093171296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45934.620093171296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45934.620093171296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45934.620093171296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45934.620093171296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45934.620093171296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45934.620093171296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45934.620093171296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45934.620093171296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45934.620093171296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ref="G57:G120" ca="1" si="1">IFERROR(NOW()-F57,"-")</f>
        <v>45934.620093171296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45934.620093171296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45934.620093171296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45934.620093171296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45934.620093171296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45934.620093171296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45934.620093171296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45934.620093171296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45934.620093171296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45934.620093171296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45934.620093171296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45934.620093171296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45934.620093171296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45934.620093171296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45934.620093171296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45934.620093171296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45934.620093171296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45934.620093171296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45934.620093171296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45934.620093171296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45934.620093171296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45934.620093171296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45934.620093171296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45934.620093171296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45934.620093171296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45934.620093171296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45934.620093171296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45934.620093171296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45934.620093171296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45934.620093171296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45934.620093171296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45934.620093171296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45934.620093171296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45934.620093171296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45934.620093171296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45934.620093171296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45934.620093171296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45934.620093171296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45934.620093171296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45934.620093171296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45934.620093171296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45934.620093171296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45934.620093171296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45934.620093171296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45934.620093171296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45934.620093171296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45934.620093171296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45934.620093171296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45934.620093171296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45934.620093171296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45934.620093171296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45934.620093171296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45934.620093171296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45934.620093171296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45934.620093171296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45934.620093171296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45934.620093171296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45934.620093171296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45934.620093171296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45934.620093171296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45934.620093171296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45934.620093171296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45934.620093171296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45934.620093171296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ref="G121:G184" ca="1" si="2">IFERROR(NOW()-F121,"-")</f>
        <v>45934.620093171296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45934.620093171296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45934.620093171296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45934.620093171296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45934.620093171296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45934.620093171296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45934.620093171296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45934.620093287034</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45934.620093287034</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45934.620093287034</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45934.620093287034</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45934.620093287034</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45934.620093287034</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45934.620093287034</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45934.620093287034</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45934.620093287034</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45934.620093287034</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45934.620093287034</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45934.620093287034</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45934.620093287034</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45934.620093287034</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45934.620093287034</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45934.620093287034</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45934.620093287034</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45934.620093287034</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45934.620093287034</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45934.620093287034</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45934.620093287034</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45934.620093287034</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45934.620093287034</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45934.620093287034</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45934.620093287034</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45934.620093287034</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45934.620093287034</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45934.620093287034</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45934.620093287034</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45934.620093287034</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45934.620093287034</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45934.620093287034</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45934.620093287034</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45934.620093287034</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45934.620093287034</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45934.620093287034</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45934.620093287034</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45934.620093287034</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45934.620093287034</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45934.620093287034</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45934.620093287034</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45934.620093287034</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45934.620093287034</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45934.620093287034</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45934.620093287034</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45934.620093287034</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45934.620093287034</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45934.620093287034</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45934.620093287034</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45934.620093287034</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45934.620093287034</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45934.620093287034</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45934.620093287034</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45934.620093287034</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45934.620093287034</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45934.620093287034</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45934.620093287034</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ref="G185:G248" ca="1" si="3">IFERROR(NOW()-F185,"-")</f>
        <v>45934.620093287034</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45934.620093287034</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45934.620093287034</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45934.620093287034</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45934.620093287034</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45934.620093287034</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45934.620093287034</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45934.620093287034</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45934.620093287034</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45934.620093287034</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45934.620093287034</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45934.620093287034</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45934.620093287034</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45934.620093287034</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45934.620093287034</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45934.620093287034</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45934.620093287034</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45934.620093287034</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45934.620093287034</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45934.620093287034</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45934.620093287034</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45934.620093287034</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45934.620093287034</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45934.620093287034</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45934.620093287034</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45934.620093287034</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45934.620093287034</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45934.620093287034</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45934.620093287034</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45934.620093287034</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45934.620093287034</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45934.620093287034</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45934.620093287034</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45934.620093287034</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45934.620093287034</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45934.620093287034</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45934.620093287034</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45934.620093287034</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45934.620093287034</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45934.620093287034</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45934.620093287034</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45934.620093287034</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45934.620093287034</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45934.620093287034</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45934.620093287034</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45934.620093287034</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45934.620093287034</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45934.620093287034</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45934.620093287034</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45934.620093287034</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45934.620093287034</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45934.620093287034</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45934.620093287034</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45934.620093287034</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45934.620093287034</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45934.620093287034</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45934.620093287034</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45934.620093287034</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45934.620093287034</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45934.620093287034</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45934.620093287034</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45934.620093287034</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45934.620093287034</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45934.620093287034</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ref="G249:G312" ca="1" si="4">IFERROR(NOW()-F249,"-")</f>
        <v>45934.620093287034</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45934.620093287034</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45934.620093287034</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45934.620093287034</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45934.620093287034</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45934.620093287034</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45934.620093287034</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45934.620093287034</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45934.620093287034</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45934.620093287034</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45934.620093287034</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45934.620093287034</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45934.620093287034</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45934.620093287034</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45934.620093287034</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45934.620093287034</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45934.620093287034</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45934.620093287034</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45934.620093287034</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45934.620093287034</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45934.620093287034</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45934.620093287034</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45934.620093287034</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45934.620093287034</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45934.620093287034</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45934.620093287034</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45934.620093287034</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45934.620093287034</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45934.620093287034</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45934.620093287034</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45934.620093287034</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45934.620093287034</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45934.620093287034</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45934.620093287034</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45934.620093287034</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45934.620093287034</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45934.620093287034</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45934.620093287034</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45934.620093287034</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45934.620093287034</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45934.620093287034</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45934.620093287034</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45934.620093287034</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45934.620093287034</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45934.620093287034</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45934.620093287034</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45934.620093287034</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45934.620093287034</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45934.620093287034</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45934.620093287034</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45934.620093287034</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45934.620093287034</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45934.620093287034</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45934.620093287034</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45934.620093287034</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45934.620093287034</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45934.620093287034</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45934.620093287034</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45934.620093287034</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45934.620093287034</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45934.620093287034</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45934.620093287034</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45934.620093287034</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45934.620093287034</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ref="G313:G376" ca="1" si="5">IFERROR(NOW()-F313,"-")</f>
        <v>45934.620093287034</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45934.620093287034</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45934.620093287034</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45934.620093287034</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45934.620093287034</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45934.620093287034</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45934.620093287034</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45934.620093287034</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45934.620093287034</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45934.620093287034</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45934.620093287034</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45934.620093287034</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45934.620093287034</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45934.620093287034</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45934.620093287034</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45934.620093287034</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45934.620093287034</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45934.620093287034</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45934.620093287034</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45934.620093287034</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45934.620093287034</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45934.620093287034</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45934.620093287034</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45934.620093287034</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45934.620093287034</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45934.620093287034</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45934.620093287034</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45934.620093287034</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45934.620093287034</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45934.620093287034</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45934.620093287034</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45934.620093287034</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45934.620093287034</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45934.620093287034</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45934.620093287034</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45934.620093287034</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45934.620093287034</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45934.620093287034</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45934.620093287034</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45934.620093287034</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45934.620093287034</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45934.620093287034</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45934.620093287034</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45934.620093287034</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45934.620093287034</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45934.620093287034</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45934.620093287034</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45934.620093287034</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45934.620093287034</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45934.620093287034</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45934.620093287034</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45934.620093287034</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45934.620093287034</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45934.620093287034</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45934.620093287034</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45934.620093287034</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45934.620093287034</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45934.620093287034</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45934.620093287034</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45934.620093287034</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45934.620093287034</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45934.620093287034</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45934.620093287034</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45934.620093287034</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ref="G377:G440" ca="1" si="6">IFERROR(NOW()-F377,"-")</f>
        <v>45934.620093287034</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45934.620093287034</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45934.620093287034</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45934.620093287034</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45934.620093287034</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45934.620093287034</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45934.620093287034</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45934.620093287034</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45934.620093287034</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45934.620093287034</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45934.620093287034</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45934.620093287034</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45934.620093287034</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45934.620093287034</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45934.620093287034</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45934.620093287034</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45934.620093287034</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45934.620093287034</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45934.620093287034</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45934.620093287034</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45934.620093287034</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45934.620093287034</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45934.620093287034</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45934.620093287034</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45934.620093287034</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45934.620093287034</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45934.620093287034</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45934.620093287034</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45934.620093287034</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45934.620093287034</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45934.620093287034</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45934.620093287034</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45934.620093287034</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45934.620093287034</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45934.620093287034</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45934.620093287034</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45934.620093287034</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45934.620093287034</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45934.620093287034</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45934.620093287034</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45934.620093287034</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45934.620093287034</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45934.620093287034</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45934.620093287034</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45934.620093287034</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45934.620093287034</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45934.620093287034</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45934.620093287034</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45934.620093287034</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45934.620093287034</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45934.620093287034</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45934.620093287034</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45934.620093287034</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45934.620093287034</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45934.620093287034</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45934.620093287034</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45934.620093287034</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45934.620093287034</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45934.620093287034</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45934.620093287034</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45934.620093287034</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45934.620093287034</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45934.620093287034</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45934.620093287034</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ref="G441:G504" ca="1" si="7">IFERROR(NOW()-F441,"-")</f>
        <v>45934.620093287034</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45934.620093287034</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45934.620093287034</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45934.620093287034</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45934.620093287034</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45934.620093287034</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45934.620093287034</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45934.620093287034</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45934.620093287034</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45934.620093287034</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45934.620093287034</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45934.620093287034</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45934.620093287034</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45934.620093287034</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45934.620093287034</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45934.620093287034</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45934.620093287034</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45934.620093287034</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45934.620093287034</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45934.620093287034</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45934.620093287034</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45934.620093287034</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45934.620093287034</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45934.620093287034</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45934.620093287034</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45934.620093287034</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45934.620093287034</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45934.620093287034</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45934.620093287034</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45934.620093287034</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45934.620093287034</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45934.620093287034</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45934.620093287034</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45934.620093287034</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45934.620093287034</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45934.620093287034</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45934.620093287034</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45934.620093287034</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45934.620093287034</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45934.620093287034</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45934.620093287034</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45934.620093287034</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45934.620093287034</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45934.620093287034</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45934.620093287034</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45934.620093287034</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45934.620093287034</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45934.620093287034</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45934.620093287034</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45934.620093287034</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45934.620093287034</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45934.620093287034</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45934.620093287034</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45934.620093287034</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45934.620093287034</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45934.620093287034</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45934.620093287034</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45934.620093287034</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45934.620093287034</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45934.620093287034</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45934.620093287034</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45934.620093287034</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45934.620093287034</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45934.620093287034</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ref="G505:G568" ca="1" si="8">IFERROR(NOW()-F505,"-")</f>
        <v>45934.620093287034</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45934.620093287034</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45934.620093287034</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45934.620093287034</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45934.620093287034</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45934.620093287034</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45934.620093287034</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45934.620093287034</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45934.620093287034</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45934.620093287034</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45934.620093287034</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45934.620093287034</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45934.620093287034</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45934.620093287034</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45934.620093287034</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45934.620093287034</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45934.620093287034</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45934.620093287034</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45934.620093287034</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45934.620093287034</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45934.620093287034</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45934.620093287034</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45934.620093287034</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45934.620093287034</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45934.620093287034</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45934.620093287034</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45934.620093287034</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45934.620093287034</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45934.620093287034</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45934.620093287034</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45934.620093287034</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45934.620093287034</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45934.620093287034</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45934.620093287034</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45934.620093287034</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45934.620093287034</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45934.620093287034</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45934.620093287034</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45934.620093287034</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45934.620093287034</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45934.620093287034</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45934.620093287034</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45934.620093287034</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45934.620093287034</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45934.620093287034</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45934.620093287034</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45934.620093287034</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45934.620093287034</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45934.620093287034</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45934.620093287034</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45934.620093287034</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45934.620093287034</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45934.620093287034</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45934.620093287034</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45934.620093287034</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45934.620093287034</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45934.620093287034</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45934.620093287034</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45934.620093287034</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45934.620093287034</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45934.620093287034</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45934.620093287034</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45934.620093287034</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45934.620093287034</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ref="G569:G632" ca="1" si="9">IFERROR(NOW()-F569,"-")</f>
        <v>45934.620093287034</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45934.620093287034</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45934.620093287034</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45934.620093287034</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45934.620093287034</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45934.620093287034</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45934.620093287034</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45934.620093287034</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45934.620093287034</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45934.620093287034</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45934.620093287034</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45934.620093287034</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45934.620093287034</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45934.620093287034</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45934.620093287034</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45934.620093287034</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45934.620093287034</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45934.620093287034</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45934.620093287034</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45934.620093287034</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45934.620093287034</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45934.620093287034</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45934.620093287034</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45934.620093287034</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45934.620093287034</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45934.620093287034</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45934.620093287034</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45934.620093287034</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45934.620093287034</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45934.620093287034</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45934.620093287034</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45934.620093287034</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45934.620093287034</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45934.620093287034</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45934.620093287034</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45934.620093287034</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45934.620093287034</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45934.620093287034</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45934.620093287034</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45934.620093287034</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45934.620093287034</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45934.620093287034</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45934.620093287034</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45934.620093287034</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45934.620093287034</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45934.620093287034</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45934.620093287034</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45934.620093287034</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45934.620093287034</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45934.620093287034</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45934.620093287034</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45934.620093287034</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45934.620093287034</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45934.620093287034</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45934.620093287034</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45934.620093287034</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45934.620093287034</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45934.620093287034</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45934.620093287034</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45934.620093287034</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45934.620093287034</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45934.620093287034</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45934.620093287034</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45934.620093287034</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ref="G633:G696" ca="1" si="10">IFERROR(NOW()-F633,"-")</f>
        <v>45934.620093287034</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45934.620093287034</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45934.620093287034</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45934.620093287034</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45934.620093287034</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45934.620093287034</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45934.620093287034</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45934.620093287034</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45934.620093287034</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45934.620093287034</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45934.620093287034</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45934.620093287034</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45934.620093287034</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45934.620093287034</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45934.620093287034</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45934.620093287034</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45934.620093287034</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45934.620093287034</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45934.620093287034</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45934.620093287034</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45934.620093287034</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45934.620093287034</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45934.620093287034</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45934.620093287034</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45934.620093287034</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45934.620093287034</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45934.620093287034</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45934.620093287034</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45934.620093287034</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45934.620093287034</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45934.620093287034</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45934.620093287034</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45934.620093287034</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45934.620093287034</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45934.620093287034</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45934.620093287034</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45934.620093287034</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45934.620093287034</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45934.620093287034</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45934.620093287034</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45934.620093287034</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45934.620093287034</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45934.620093287034</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45934.620093287034</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45934.620093287034</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45934.620093287034</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45934.620093287034</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45934.620093287034</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45934.620093287034</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45934.620093287034</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45934.620093287034</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45934.620093287034</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45934.620093287034</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45934.620093287034</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45934.620093287034</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45934.620093287034</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45934.620093287034</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45934.620093287034</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45934.620093287034</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45934.620093287034</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45934.620093287034</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45934.620093287034</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45934.620093287034</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45934.620093287034</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ref="G697:G760" ca="1" si="11">IFERROR(NOW()-F697,"-")</f>
        <v>45934.620093287034</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45934.620093287034</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45934.620093287034</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45934.620093287034</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45934.620093287034</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45934.620093287034</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45934.620093287034</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45934.620093287034</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45934.620093287034</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45934.620093287034</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45934.620093287034</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45934.620093287034</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45934.620093287034</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45934.620093287034</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45934.620093287034</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45934.620093287034</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45934.620093287034</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45934.620093287034</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45934.620093287034</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45934.620093287034</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45934.620093287034</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45934.620093287034</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45934.620093287034</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45934.620093287034</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45934.620093287034</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45934.620093287034</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45934.620093287034</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45934.620093287034</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45934.620093287034</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45934.620093287034</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45934.620093287034</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45934.620093287034</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45934.620093287034</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45934.620093287034</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45934.620093287034</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45934.620093287034</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45934.620093287034</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45934.620093287034</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45934.620093287034</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45934.620093287034</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45934.620093287034</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45934.620093287034</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45934.620093287034</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45934.620093287034</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45934.620093287034</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45934.620093287034</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45934.620093287034</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45934.620093287034</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45934.620093287034</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45934.620093287034</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45934.620093287034</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45934.620093287034</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45934.620093287034</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45934.620093287034</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45934.620093287034</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45934.620093287034</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45934.620093287034</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45934.620093287034</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45934.620093287034</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45934.620093287034</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45934.620093287034</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45934.620093287034</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45934.620093287034</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45934.620093287034</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ref="G761:G824" ca="1" si="12">IFERROR(NOW()-F761,"-")</f>
        <v>45934.620093287034</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45934.620093287034</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45934.620093287034</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45934.620093287034</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45934.620093287034</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45934.620093287034</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45934.620093287034</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45934.620093287034</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45934.620093287034</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45934.620093287034</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45934.620093287034</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45934.620093287034</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45934.620093287034</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45934.620093287034</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45934.620093287034</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45934.620093287034</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45934.620093287034</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45934.620093287034</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45934.620093287034</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45934.620093287034</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45934.620093287034</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45934.620093287034</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45934.620093287034</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45934.620093287034</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45934.620093287034</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45934.620093287034</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45934.620093287034</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45934.620093287034</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45934.620093287034</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45934.620093287034</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45934.620093287034</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45934.620093287034</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45934.620093287034</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45934.620093287034</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45934.620093287034</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45934.620093287034</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45934.620093287034</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45934.620093287034</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45934.620093287034</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45934.620093287034</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45934.620093287034</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45934.620093287034</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45934.620093287034</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45934.620093287034</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45934.620093287034</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45934.620093287034</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45934.620093287034</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45934.620093287034</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45934.620093287034</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45934.620093287034</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45934.620093287034</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45934.620093287034</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45934.620093287034</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45934.620093287034</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45934.620093287034</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45934.620093287034</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45934.620093287034</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45934.620093287034</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45934.620093287034</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45934.620093287034</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45934.620093287034</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45934.620093287034</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45934.620093287034</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45934.620093287034</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ref="G825:G888" ca="1" si="13">IFERROR(NOW()-F825,"-")</f>
        <v>45934.620093287034</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45934.620093287034</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45934.620093287034</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45934.620093287034</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45934.620093287034</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45934.620093287034</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45934.620093287034</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45934.620093287034</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45934.620093287034</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45934.620093287034</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45934.620093287034</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45934.620093287034</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45934.620093287034</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45934.620093287034</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45934.620093287034</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45934.620093287034</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45934.620093287034</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45934.620093287034</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45934.620093287034</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45934.620093287034</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45934.620093287034</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45934.620093287034</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45934.620093287034</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45934.620093287034</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45934.620093287034</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45934.620093287034</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45934.620093287034</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45934.620093287034</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45934.620093287034</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45934.620093287034</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45934.620093287034</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45934.620093287034</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45934.620093287034</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45934.620093287034</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45934.620093287034</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45934.620093287034</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45934.620093287034</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45934.620093287034</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45934.620093287034</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45934.620093287034</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45934.620093287034</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45934.620093287034</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45934.620093287034</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45934.620093287034</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45934.620093287034</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45934.620093287034</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45934.620093287034</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45934.620093287034</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45934.620093287034</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45934.620093287034</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45934.620093287034</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45934.620093287034</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45934.620093287034</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45934.620093287034</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45934.620093287034</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45934.620093287034</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45934.620093287034</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45934.620093287034</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45934.620093287034</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45934.620093287034</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45934.620093287034</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45934.620093287034</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45934.620093287034</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45934.620093287034</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ref="G889:G952" ca="1" si="14">IFERROR(NOW()-F889,"-")</f>
        <v>45934.620093287034</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45934.620093287034</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45934.620093287034</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45934.620093287034</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45934.620093287034</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45934.620093287034</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45934.620093287034</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45934.620093287034</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45934.620093287034</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45934.620093287034</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45934.620093287034</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45934.620093287034</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45934.620093287034</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45934.620093287034</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45934.620093287034</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45934.620093287034</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45934.620093287034</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45934.620093287034</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45934.620093287034</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45934.620093287034</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45934.620093287034</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45934.620093287034</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45934.620093287034</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45934.620093287034</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45934.620093287034</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45934.620093287034</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45934.620093287034</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45934.620093287034</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45934.620093287034</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45934.620093287034</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45934.620093287034</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45934.620093287034</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45934.620093287034</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45934.620093287034</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45934.620093287034</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45934.620093287034</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45934.620093287034</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45934.620093287034</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45934.620093287034</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45934.620093287034</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45934.620093287034</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45934.620093287034</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45934.620093287034</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45934.620093287034</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45934.620093287034</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45934.620093287034</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45934.620093287034</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45934.620093287034</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45934.620093287034</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45934.620093287034</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45934.620093287034</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45934.620093287034</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45934.620093287034</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45934.620093287034</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45934.620093287034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45934.620093287034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45934.620093287034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45934.620093287034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45934.620093287034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45934.620093287034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45934.620093287034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45934.620093287034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45934.620093287034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45934.620093287034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ref="G953:G1016" ca="1" si="15">IFERROR(NOW()-F953,"-")</f>
        <v>45934.620093287034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45934.620093287034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45934.620093287034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45934.620093287034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45934.620093287034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45934.620093287034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45934.620093287034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45934.620093287034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45934.620093287034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45934.620093287034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45934.620093287034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45934.620093287034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45934.620093287034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45934.620093287034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45934.620093287034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45934.620093287034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45934.620093287034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45934.620093287034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45934.620093287034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45934.620093287034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45934.620093287034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45934.620093287034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45934.620093287034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45934.620093287034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45934.620093287034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45934.620093287034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45934.620093287034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45934.620093287034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45934.620093287034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45934.620093287034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45934.620093287034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45934.620093287034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45934.620093287034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45934.620093287034</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45934.620093287034</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45934.620093287034</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45934.620093287034</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45934.620093287034</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45934.620093287034</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45934.620093287034</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45934.620093287034</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45934.620093287034</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45934.620093287034</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45934.620093287034</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45934.620093287034</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45934.620093287034</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45934.620093287034</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45934.620093287034</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45934.620093287034</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45934.620093287034</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45934.620093287034</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45934.620093287034</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45934.620093287034</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45934.620093287034</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45934.620093287034</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45934.620093287034</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45934.620093287034</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45934.620093287034</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45934.620093287034</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45934.620093287034</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45934.620093287034</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45934.620093287034</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45934.620093287034</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45934.620093287034</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ref="G1017:G1080" ca="1" si="16">IFERROR(NOW()-F1017,"-")</f>
        <v>45934.620093287034</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45934.620093287034</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45934.620093287034</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45934.620093287034</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45934.620093287034</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45934.620093287034</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45934.620093287034</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45934.620093287034</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45934.620093287034</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45934.620093287034</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45934.620093287034</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45934.620093287034</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45934.620093287034</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45934.620093287034</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45934.620093287034</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45934.620093287034</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45934.620093287034</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45934.620093287034</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45934.620093287034</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45934.620093287034</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45934.620093287034</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45934.620093287034</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45934.620093287034</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45934.620093287034</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45934.620093287034</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45934.620093287034</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45934.620093287034</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45934.620093287034</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45934.620093287034</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45934.620093287034</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45934.620093287034</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45934.620093287034</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45934.620093287034</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45934.620093287034</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45934.620093287034</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45934.620093287034</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45934.620093287034</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45934.620093287034</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45934.620093287034</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45934.620093287034</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45934.620093287034</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45934.620093287034</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45934.620093287034</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45934.620093287034</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45934.620093287034</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45934.620093287034</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45934.620093287034</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45934.620093287034</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45934.620093287034</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45934.620093287034</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45934.620093287034</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45934.620093287034</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45934.620093287034</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45934.620093287034</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45934.620093287034</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45934.620093287034</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45934.620093287034</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45934.620093287034</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45934.620093287034</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45934.620093287034</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45934.620093287034</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45934.620093287034</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45934.620093287034</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45934.620093287034</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ref="G1081:G1144" ca="1" si="17">IFERROR(NOW()-F1081,"-")</f>
        <v>45934.620093287034</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45934.620093287034</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45934.620093287034</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45934.620093287034</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45934.620093287034</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45934.620093287034</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45934.620093287034</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45934.620093287034</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45934.620093287034</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45934.620093287034</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45934.620093287034</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45934.620093287034</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45934.620093287034</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45934.620093287034</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45934.620093287034</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45934.620093287034</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45934.620093287034</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45934.620093287034</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45934.620093287034</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45934.620093287034</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45934.620093287034</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45934.620093287034</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45934.620093287034</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45934.620093287034</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45934.620093287034</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45934.620093287034</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45934.620093287034</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45934.620093287034</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45934.620093287034</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45934.620093287034</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45934.620093287034</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45934.620093287034</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45934.620093287034</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45934.620093287034</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45934.620093287034</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45934.620093287034</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45934.620093287034</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45934.620093287034</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45934.620093287034</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45934.620093287034</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45934.620093287034</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45934.620093287034</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45934.620093287034</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45934.620093287034</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45934.620093287034</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45934.620093287034</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45934.620093287034</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45934.620093287034</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45934.620093287034</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45934.620093287034</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45934.620093287034</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45934.620093287034</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45934.620093287034</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45934.620093287034</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45934.620093287034</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45934.620093287034</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45934.620093287034</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45934.620093287034</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45934.620093287034</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45934.620093287034</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45934.620093287034</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45934.620093287034</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45934.620093287034</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45934.620093287034</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ref="G1145:G1208" ca="1" si="18">IFERROR(NOW()-F1145,"-")</f>
        <v>45934.620093287034</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45934.620093287034</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45934.620093287034</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45934.620093287034</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45934.620093287034</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45934.620093287034</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45934.620093287034</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45934.620093287034</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45934.620093287034</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45934.620093287034</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45934.620093287034</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45934.620093287034</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45934.620093287034</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45934.620093287034</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45934.620093287034</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45934.620093287034</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45934.620093287034</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45934.620093287034</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45934.620093287034</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45934.620093287034</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45934.620093287034</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45934.620093287034</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45934.620093287034</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45934.620093287034</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45934.620093287034</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45934.620093287034</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45934.620093287034</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45934.620093287034</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45934.620093287034</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45934.620093287034</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45934.620093287034</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45934.620093287034</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45934.620093287034</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45934.620093287034</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45934.620093287034</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45934.620093287034</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45934.620093287034</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45934.620093287034</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45934.620093287034</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45934.620093287034</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45934.620093287034</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45934.620093287034</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45934.620093287034</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45934.620093287034</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45934.620093287034</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45934.620093287034</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45934.620093287034</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45934.620093287034</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45934.620093287034</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45934.620093287034</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45934.620093287034</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45934.620093287034</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45934.620093287034</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45934.620093287034</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45934.620093287034</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45934.620093287034</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45934.620093287034</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45934.620093287034</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45934.620093287034</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45934.620093287034</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45934.620093287034</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45934.620093287034</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45934.620093287034</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45934.620093287034</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ref="G1209:G1223" ca="1" si="19">IFERROR(NOW()-F1209,"-")</f>
        <v>45934.620093287034</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45934.620093287034</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45934.620093287034</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45934.620093287034</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45934.620093287034</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45934.620093287034</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45934.620093287034</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45934.620093287034</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45934.620093287034</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45934.620093287034</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45934.620093287034</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45934.620093287034</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45934.620093287034</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45934.620093287034</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45934.620093287034</v>
      </c>
      <c r="H1223" s="22"/>
      <c r="I1223" s="19" t="str">
        <f>IFERROR(VLOOKUP(D1223,DB!A:F,6,0),"")</f>
        <v/>
      </c>
      <c r="J1223" s="18" t="str">
        <f>IFERROR(VLOOKUP(D1223,DB!A:G,7,0),"")</f>
        <v/>
      </c>
      <c r="K1223" s="50"/>
      <c r="L1223" s="23" t="str">
        <f>IFERROR(VLOOKUP(D1223,DB!A:I,9,0),"")</f>
        <v/>
      </c>
    </row>
  </sheetData>
  <dataValidations count="2">
    <dataValidation allowBlank="1" showInputMessage="1" showErrorMessage="1" sqref="E1" xr:uid="{5914219A-CB83-432D-936A-CC0CB6F3982A}"/>
    <dataValidation type="list" allowBlank="1" showInputMessage="1" showErrorMessage="1" sqref="E2:E12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5"/>
  <sheetViews>
    <sheetView tabSelected="1"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39059</v>
      </c>
      <c r="B2" s="110" t="str">
        <f>IFERROR(VLOOKUP(D2,DB!A:K,11,0),"")</f>
        <v>R4</v>
      </c>
      <c r="C2" s="111">
        <v>1</v>
      </c>
      <c r="D2" s="107" t="s">
        <v>35082</v>
      </c>
      <c r="E2" s="112" t="s">
        <v>38964</v>
      </c>
      <c r="F2" s="113">
        <v>45703.480717592596</v>
      </c>
      <c r="G2" s="114">
        <f ca="1">IFERROR(NOW()-F2,"")</f>
        <v>231.1393755786994</v>
      </c>
      <c r="H2" s="113">
        <v>45703.474768518521</v>
      </c>
      <c r="I2" s="110" t="str">
        <f>IFERROR(VLOOKUP(D2,DB!A:F,6,0),"")</f>
        <v>SCECO</v>
      </c>
      <c r="J2" s="110" t="str">
        <f>IFERROR(VLOOKUP(D2,DB!A:G,7,0),"")</f>
        <v>Dead</v>
      </c>
      <c r="K2" s="115" t="s">
        <v>39060</v>
      </c>
      <c r="L2" s="107" t="str">
        <f>IFERROR(VLOOKUP(D2,DB!A:I,9,0),"")</f>
        <v>Latis</v>
      </c>
    </row>
    <row r="3" spans="1:16" ht="33.75" customHeight="1">
      <c r="A3" s="110" t="s">
        <v>39061</v>
      </c>
      <c r="B3" s="110" t="str">
        <f>IFERROR(VLOOKUP(D3,DB!A:K,11,0),"")</f>
        <v>R4</v>
      </c>
      <c r="C3" s="111">
        <v>2</v>
      </c>
      <c r="D3" s="107" t="s">
        <v>39062</v>
      </c>
      <c r="E3" s="112" t="s">
        <v>38964</v>
      </c>
      <c r="F3" s="113">
        <v>45930.890277777777</v>
      </c>
      <c r="G3" s="114">
        <f ca="1">IFERROR(NOW()-F3,"")</f>
        <v>3.7298153935189475</v>
      </c>
      <c r="H3" s="113">
        <v>45930.847372685188</v>
      </c>
      <c r="I3" s="110" t="str">
        <f>IFERROR(VLOOKUP(D3,DB!A:F,6,0),"")</f>
        <v>SCECO</v>
      </c>
      <c r="J3" s="110" t="str">
        <f>IFERROR(VLOOKUP(D3,DB!A:G,7,0),"")</f>
        <v>In progress</v>
      </c>
      <c r="K3" s="115" t="s">
        <v>39063</v>
      </c>
      <c r="L3" s="107" t="str">
        <f>IFERROR(VLOOKUP(D3,DB!A:I,9,0),"")</f>
        <v>Latis</v>
      </c>
    </row>
    <row r="4" spans="1:16" ht="15" customHeight="1">
      <c r="A4" s="110" t="s">
        <v>39064</v>
      </c>
      <c r="B4" s="110" t="str">
        <f>IFERROR(VLOOKUP(D4,DB!A:K,11,0),"")</f>
        <v>R4</v>
      </c>
      <c r="C4" s="111">
        <v>4</v>
      </c>
      <c r="D4" s="107" t="s">
        <v>26039</v>
      </c>
      <c r="E4" s="112" t="s">
        <v>38964</v>
      </c>
      <c r="F4" s="113">
        <v>45934.602662037039</v>
      </c>
      <c r="G4" s="114">
        <f ca="1">IFERROR(NOW()-F4,"")</f>
        <v>1.7431134256185032E-2</v>
      </c>
      <c r="H4" s="113">
        <v>45934.617094907408</v>
      </c>
      <c r="I4" s="110" t="str">
        <f>IFERROR(VLOOKUP(D4,DB!A:F,6,0),"")</f>
        <v>SCECO</v>
      </c>
      <c r="J4" s="110" t="str">
        <f>IFERROR(VLOOKUP(D4,DB!A:G,7,0),"")</f>
        <v>Dead+Dead</v>
      </c>
      <c r="K4" s="115" t="s">
        <v>39065</v>
      </c>
      <c r="L4" s="107" t="str">
        <f>IFERROR(VLOOKUP(D4,DB!A:I,9,0),"")</f>
        <v>Latis</v>
      </c>
    </row>
    <row r="5" spans="1:16" ht="15" customHeight="1">
      <c r="A5" s="110"/>
      <c r="B5" s="110" t="str">
        <f>IFERROR(VLOOKUP(D5,DB!A:K,11,0),"")</f>
        <v/>
      </c>
      <c r="C5" s="111"/>
      <c r="D5" s="107"/>
      <c r="E5" s="112"/>
      <c r="F5" s="113"/>
      <c r="G5" s="114">
        <f ca="1">IFERROR(NOW()-F5,"")</f>
        <v>45934.620093171296</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45934.620093171296</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45934.620093171296</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45934.620093171296</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45934.620093171296</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45934.620093171296</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45934.620093171296</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45934.620093171296</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45934.620093171296</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45934.620093171296</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45934.620093171296</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45934.620093171296</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45934.620093171296</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45934.620093171296</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45934.620093171296</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45934.620093171296</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45934.620093171296</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45934.620093171296</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45934.620093171296</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45934.620093171296</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45934.620093171296</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45934.620093171296</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45934.620093171296</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45934.620093171296</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45934.620093171296</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45934.620093171296</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45934.620093171296</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45934.620093171296</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45934.620093171296</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45934.620093171296</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45934.620093171296</v>
      </c>
      <c r="H35" s="113"/>
      <c r="I35" s="110" t="str">
        <f>IFERROR(VLOOKUP(D35,DB!A:F,6,0),"")</f>
        <v/>
      </c>
      <c r="J35" s="110" t="str">
        <f>IFERROR(VLOOKUP(D35,DB!A:G,7,0),"")</f>
        <v/>
      </c>
      <c r="K35" s="115"/>
      <c r="L35" s="107" t="str">
        <f>IFERROR(VLOOKUP(D35,DB!A:I,9,0),"")</f>
        <v/>
      </c>
    </row>
  </sheetData>
  <dataValidations count="2">
    <dataValidation allowBlank="1" showInputMessage="1" showErrorMessage="1" sqref="E1" xr:uid="{A4F81451-56CC-4543-9497-104C4E44EE4B}"/>
    <dataValidation type="list" allowBlank="1" showInputMessage="1" showErrorMessage="1" sqref="E2:E3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5"/>
  <sheetViews>
    <sheetView workbookViewId="0">
      <selection activeCell="K6" sqref="K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39066</v>
      </c>
      <c r="B2" s="37" t="str">
        <f>IFERROR(VLOOKUP(D2,DB!A:K,11,0),"")</f>
        <v>R5</v>
      </c>
      <c r="C2" s="37">
        <v>3</v>
      </c>
      <c r="D2" s="37" t="s">
        <v>36000</v>
      </c>
      <c r="E2" s="37" t="s">
        <v>38964</v>
      </c>
      <c r="F2" s="38">
        <v>45891.832060185188</v>
      </c>
      <c r="G2" s="39">
        <f t="shared" ref="G2" ca="1" si="0">IFERROR(NOW()-F2,"-")</f>
        <v>42.788032986107282</v>
      </c>
      <c r="H2" s="38">
        <v>45891.790393518517</v>
      </c>
      <c r="I2" s="37" t="str">
        <f>IFERROR(VLOOKUP(D2,DB!A:F,6,0),"")</f>
        <v>Generator-SG</v>
      </c>
      <c r="J2" s="37" t="str">
        <f>IFERROR(VLOOKUP(D2,DB!A:G,7,0),"")</f>
        <v>Vandalized</v>
      </c>
      <c r="K2" s="37" t="s">
        <v>39067</v>
      </c>
      <c r="L2" s="37" t="str">
        <f>IFERROR(VLOOKUP(D2,DB!A:I,9,0),"")</f>
        <v>Latis</v>
      </c>
      <c r="M2" s="136"/>
    </row>
    <row r="3" spans="1:13" ht="30.75">
      <c r="A3" s="37" t="s">
        <v>39068</v>
      </c>
      <c r="B3" s="37" t="str">
        <f>IFERROR(VLOOKUP(D3,DB!A:K,11,0),"")</f>
        <v>R5</v>
      </c>
      <c r="C3" s="37">
        <v>1</v>
      </c>
      <c r="D3" s="37" t="s">
        <v>31295</v>
      </c>
      <c r="E3" s="37" t="s">
        <v>39046</v>
      </c>
      <c r="F3" s="38">
        <v>45926.188877314817</v>
      </c>
      <c r="G3" s="39">
        <f ca="1">IFERROR(NOW()-F3,"-")</f>
        <v>8.431215856478957</v>
      </c>
      <c r="H3" s="38">
        <v>45926.158159722225</v>
      </c>
      <c r="I3" s="37" t="str">
        <f>IFERROR(VLOOKUP(D3,DB!A:F,6,0),"")</f>
        <v>SCECO</v>
      </c>
      <c r="J3" s="37" t="str">
        <f>IFERROR(VLOOKUP(D3,DB!A:G,7,0),"")</f>
        <v>Good</v>
      </c>
      <c r="K3" s="37" t="s">
        <v>39069</v>
      </c>
      <c r="L3" s="37" t="str">
        <f>IFERROR(VLOOKUP(D3,DB!A:I,9,0),"")</f>
        <v>Latis</v>
      </c>
      <c r="M3" s="136"/>
    </row>
    <row r="4" spans="1:13" ht="30.75">
      <c r="A4" s="37" t="s">
        <v>39070</v>
      </c>
      <c r="B4" s="37" t="str">
        <f>IFERROR(VLOOKUP(D4,DB!A:K,11,0),"")</f>
        <v>R5</v>
      </c>
      <c r="C4" s="37">
        <v>1</v>
      </c>
      <c r="D4" s="37" t="s">
        <v>38461</v>
      </c>
      <c r="E4" s="37" t="s">
        <v>39046</v>
      </c>
      <c r="F4" s="38">
        <v>45934.580520833333</v>
      </c>
      <c r="G4" s="39">
        <f ca="1">IFERROR(NOW()-F4,"-")</f>
        <v>3.9572337962454185E-2</v>
      </c>
      <c r="H4" s="38">
        <v>45934.522187499999</v>
      </c>
      <c r="I4" s="37" t="str">
        <f>IFERROR(VLOOKUP(D4,DB!A:F,6,0),"")</f>
        <v>SCECO</v>
      </c>
      <c r="J4" s="37" t="str">
        <f>IFERROR(VLOOKUP(D4,DB!A:G,7,0),"")</f>
        <v>Good</v>
      </c>
      <c r="K4" s="37" t="s">
        <v>39071</v>
      </c>
      <c r="L4" s="37" t="str">
        <f>IFERROR(VLOOKUP(D4,DB!A:I,9,0),"")</f>
        <v>Latis</v>
      </c>
      <c r="M4" s="136"/>
    </row>
    <row r="5" spans="1:13" ht="15">
      <c r="A5" s="37" t="s">
        <v>39072</v>
      </c>
      <c r="B5" s="37" t="str">
        <f>IFERROR(VLOOKUP(D5,DB!A:K,11,0),"")</f>
        <v>R5</v>
      </c>
      <c r="C5" s="37">
        <v>2</v>
      </c>
      <c r="D5" s="37" t="s">
        <v>34768</v>
      </c>
      <c r="E5" s="37" t="s">
        <v>38964</v>
      </c>
      <c r="F5" s="38">
        <v>45934.588923611111</v>
      </c>
      <c r="G5" s="39">
        <f ca="1">IFERROR(NOW()-F5,"-")</f>
        <v>3.1169560184935108E-2</v>
      </c>
      <c r="H5" s="38">
        <v>45934.578506944446</v>
      </c>
      <c r="I5" s="37" t="str">
        <f>IFERROR(VLOOKUP(D5,DB!A:F,6,0),"")</f>
        <v>Generator-SG</v>
      </c>
      <c r="J5" s="37" t="str">
        <f>IFERROR(VLOOKUP(D5,DB!A:G,7,0),"")</f>
        <v>Vandalized</v>
      </c>
      <c r="K5" s="37" t="s">
        <v>39073</v>
      </c>
      <c r="L5" s="37" t="str">
        <f>IFERROR(VLOOKUP(D5,DB!A:I,9,0),"")</f>
        <v>Latis</v>
      </c>
      <c r="M5" s="136"/>
    </row>
    <row r="6" spans="1:13" ht="15">
      <c r="A6" s="37"/>
      <c r="B6" s="37" t="str">
        <f>IFERROR(VLOOKUP(D6,DB!A:K,11,0),"")</f>
        <v/>
      </c>
      <c r="C6" s="37"/>
      <c r="D6" s="37"/>
      <c r="E6" s="37"/>
      <c r="F6" s="38"/>
      <c r="G6" s="39">
        <f ca="1">IFERROR(NOW()-F6,"-")</f>
        <v>45934.620093171296</v>
      </c>
      <c r="H6" s="38"/>
      <c r="I6" s="37" t="str">
        <f>IFERROR(VLOOKUP(D6,DB!A:F,6,0),"")</f>
        <v/>
      </c>
      <c r="J6" s="37" t="str">
        <f>IFERROR(VLOOKUP(D6,DB!A:G,7,0),"")</f>
        <v/>
      </c>
      <c r="K6" s="37"/>
      <c r="L6" s="37" t="str">
        <f>IFERROR(VLOOKUP(D6,DB!A:I,9,0),"")</f>
        <v/>
      </c>
      <c r="M6" s="136"/>
    </row>
    <row r="7" spans="1:13" ht="15">
      <c r="A7" s="37"/>
      <c r="B7" s="37" t="str">
        <f>IFERROR(VLOOKUP(D7,DB!A:K,11,0),"")</f>
        <v/>
      </c>
      <c r="C7" s="37"/>
      <c r="D7"/>
      <c r="E7" s="37"/>
      <c r="F7" s="38"/>
      <c r="G7" s="39">
        <f ca="1">IFERROR(NOW()-F7,"-")</f>
        <v>45934.620093171296</v>
      </c>
      <c r="H7" s="38"/>
      <c r="I7" s="37" t="str">
        <f>IFERROR(VLOOKUP(D7,DB!A:F,6,0),"")</f>
        <v/>
      </c>
      <c r="J7" s="37" t="str">
        <f>IFERROR(VLOOKUP(D7,DB!A:G,7,0),"")</f>
        <v/>
      </c>
      <c r="K7" s="37"/>
      <c r="L7" s="37" t="str">
        <f>IFERROR(VLOOKUP(D7,DB!A:I,9,0),"")</f>
        <v/>
      </c>
      <c r="M7" s="136"/>
    </row>
    <row r="8" spans="1:13" ht="15">
      <c r="A8" s="37"/>
      <c r="B8" s="37" t="str">
        <f>IFERROR(VLOOKUP(D8,DB!A:K,11,0),"")</f>
        <v/>
      </c>
      <c r="C8" s="37"/>
      <c r="D8" s="137"/>
      <c r="E8" s="37"/>
      <c r="F8" s="38"/>
      <c r="G8" s="39">
        <f ca="1">IFERROR(NOW()-F8,"-")</f>
        <v>45934.620093171296</v>
      </c>
      <c r="H8" s="38"/>
      <c r="I8" s="37" t="str">
        <f>IFERROR(VLOOKUP(D8,DB!A:F,6,0),"")</f>
        <v/>
      </c>
      <c r="J8" s="37" t="str">
        <f>IFERROR(VLOOKUP(D8,DB!A:G,7,0),"")</f>
        <v/>
      </c>
      <c r="K8" s="37"/>
      <c r="L8" s="37" t="str">
        <f>IFERROR(VLOOKUP(D8,DB!A:I,9,0),"")</f>
        <v/>
      </c>
      <c r="M8" s="136"/>
    </row>
    <row r="9" spans="1:13" ht="15">
      <c r="A9" s="37"/>
      <c r="B9" s="37" t="str">
        <f>IFERROR(VLOOKUP(D9,DB!A:K,11,0),"")</f>
        <v/>
      </c>
      <c r="C9" s="37"/>
      <c r="D9" s="137"/>
      <c r="E9" s="37"/>
      <c r="F9" s="38"/>
      <c r="G9" s="39">
        <f ca="1">IFERROR(NOW()-F9,"-")</f>
        <v>45934.620093171296</v>
      </c>
      <c r="H9" s="38"/>
      <c r="I9" s="37" t="str">
        <f>IFERROR(VLOOKUP(D9,DB!A:F,6,0),"")</f>
        <v/>
      </c>
      <c r="J9" s="37" t="str">
        <f>IFERROR(VLOOKUP(D9,DB!A:G,7,0),"")</f>
        <v/>
      </c>
      <c r="K9" s="37"/>
      <c r="L9" s="37" t="str">
        <f>IFERROR(VLOOKUP(D9,DB!A:I,9,0),"")</f>
        <v/>
      </c>
      <c r="M9" s="136"/>
    </row>
    <row r="10" spans="1:13" ht="15.75">
      <c r="A10" s="37"/>
      <c r="B10" s="37" t="str">
        <f>IFERROR(VLOOKUP(D10,DB!A:K,11,0),"")</f>
        <v/>
      </c>
      <c r="C10" s="37"/>
      <c r="D10" s="141"/>
      <c r="E10" s="37"/>
      <c r="F10" s="38"/>
      <c r="G10" s="39">
        <f ca="1">IFERROR(NOW()-F10,"-")</f>
        <v>45934.620093171296</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45934.620093171296</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45934.620093171296</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45934.620093171296</v>
      </c>
      <c r="H13" s="38"/>
      <c r="I13" s="37" t="str">
        <f>IFERROR(VLOOKUP(D13,DB!A:F,6,0),"")</f>
        <v/>
      </c>
      <c r="J13" s="37" t="str">
        <f>IFERROR(VLOOKUP(D13,DB!A:G,7,0),"")</f>
        <v/>
      </c>
      <c r="K13" s="37"/>
      <c r="L13" s="37" t="str">
        <f>IFERROR(VLOOKUP(D13,DB!A:I,9,0),"")</f>
        <v/>
      </c>
      <c r="M13" s="136"/>
    </row>
    <row r="14" spans="1:13" ht="15.75">
      <c r="A14" s="37"/>
      <c r="B14" s="37" t="str">
        <f>IFERROR(VLOOKUP(D14,DB!A:K,11,0),"")</f>
        <v/>
      </c>
      <c r="C14" s="37"/>
      <c r="D14" s="141"/>
      <c r="E14" s="37"/>
      <c r="F14" s="38"/>
      <c r="G14" s="39">
        <f ca="1">IFERROR(NOW()-F14,"-")</f>
        <v>45934.620093171296</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45934.620093171296</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45934.620093171296</v>
      </c>
      <c r="H16" s="38"/>
      <c r="I16" s="37" t="str">
        <f>IFERROR(VLOOKUP(D16,DB!A:F,6,0),"")</f>
        <v/>
      </c>
      <c r="J16" s="37" t="str">
        <f>IFERROR(VLOOKUP(D16,DB!A:G,7,0),"")</f>
        <v/>
      </c>
      <c r="K16" s="37"/>
      <c r="L16" s="37" t="str">
        <f>IFERROR(VLOOKUP(D16,DB!A:I,9,0),"")</f>
        <v/>
      </c>
      <c r="M16" s="136"/>
    </row>
    <row r="17" spans="1:13" ht="15">
      <c r="A17" s="37"/>
      <c r="B17" s="37" t="str">
        <f>IFERROR(VLOOKUP(D17,DB!A:K,11,0),"")</f>
        <v/>
      </c>
      <c r="C17" s="37"/>
      <c r="D17"/>
      <c r="E17" s="37"/>
      <c r="F17" s="38"/>
      <c r="G17" s="39">
        <f ca="1">IFERROR(NOW()-F17,"-")</f>
        <v>45934.620093171296</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45934.620093171296</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45934.620093171296</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45934.620093171296</v>
      </c>
      <c r="H20" s="38"/>
      <c r="I20" s="37" t="str">
        <f>IFERROR(VLOOKUP(D20,DB!A:F,6,0),"")</f>
        <v/>
      </c>
      <c r="J20" s="37" t="str">
        <f>IFERROR(VLOOKUP(D20,DB!A:G,7,0),"")</f>
        <v/>
      </c>
      <c r="K20" s="37"/>
      <c r="L20" s="37" t="str">
        <f>IFERROR(VLOOKUP(D20,DB!A:I,9,0),"")</f>
        <v/>
      </c>
      <c r="M20" s="136"/>
    </row>
    <row r="21" spans="1:13" ht="15">
      <c r="A21" s="92"/>
      <c r="B21" s="92" t="str">
        <f>IFERROR(VLOOKUP(D21,DB!A:K,11,0),"")</f>
        <v/>
      </c>
      <c r="C21" s="92"/>
      <c r="D21" s="92"/>
      <c r="E21" s="92"/>
      <c r="F21" s="134"/>
      <c r="G21" s="135">
        <f ca="1">IFERROR(NOW()-F21,"-")</f>
        <v>45934.620093171296</v>
      </c>
      <c r="H21" s="134"/>
      <c r="I21" s="92" t="str">
        <f>IFERROR(VLOOKUP(D21,DB!A:F,6,0),"")</f>
        <v/>
      </c>
      <c r="J21" s="92" t="str">
        <f>IFERROR(VLOOKUP(D21,DB!A:G,7,0),"")</f>
        <v/>
      </c>
      <c r="K21" s="92"/>
      <c r="L21" s="92" t="str">
        <f>IFERROR(VLOOKUP(D21,DB!A:I,9,0),"")</f>
        <v/>
      </c>
      <c r="M21" s="136"/>
    </row>
    <row r="22" spans="1:13" ht="15">
      <c r="A22" s="37"/>
      <c r="B22" s="37" t="str">
        <f>IFERROR(VLOOKUP(D22,DB!A:K,11,0),"")</f>
        <v/>
      </c>
      <c r="C22" s="37"/>
      <c r="D22" s="37"/>
      <c r="E22" s="37"/>
      <c r="F22" s="38"/>
      <c r="G22" s="39">
        <f ca="1">IFERROR(NOW()-F22,"-")</f>
        <v>45934.620093171296</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45934.620093171296</v>
      </c>
      <c r="H23" s="38"/>
      <c r="I23" s="37" t="str">
        <f>IFERROR(VLOOKUP(D23,DB!A:F,6,0),"")</f>
        <v/>
      </c>
      <c r="J23" s="37" t="str">
        <f>IFERROR(VLOOKUP(D23,DB!A:G,7,0),"")</f>
        <v/>
      </c>
      <c r="K23" s="37"/>
      <c r="L23" s="37" t="str">
        <f>IFERROR(VLOOKUP(D23,DB!A:I,9,0),"")</f>
        <v/>
      </c>
      <c r="M23" s="136"/>
    </row>
    <row r="24" spans="1:13" ht="15.75">
      <c r="A24" s="37"/>
      <c r="B24" s="37" t="str">
        <f>IFERROR(VLOOKUP(D24,DB!A:K,11,0),"")</f>
        <v/>
      </c>
      <c r="C24" s="37"/>
      <c r="D24" s="141"/>
      <c r="E24" s="37"/>
      <c r="F24" s="38"/>
      <c r="G24" s="39">
        <f ca="1">IFERROR(NOW()-F24,"-")</f>
        <v>45934.620093171296</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45934.620093171296</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45934.620093171296</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45934.620093171296</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45934.620093171296</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45934.620093171296</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45934.620093171296</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45934.620093171296</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45934.620093171296</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45934.620093171296</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45934.620093171296</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45934.620093171296</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45934.620093171296</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45934.620093171296</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45934.620093171296</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45934.620093171296</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45934.620093171296</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45934.620093171296</v>
      </c>
      <c r="H41" s="38"/>
      <c r="I41" s="37" t="str">
        <f>IFERROR(VLOOKUP(D41,DB!A:F,6,0),"")</f>
        <v/>
      </c>
      <c r="J41" s="37" t="str">
        <f>IFERROR(VLOOKUP(D41,DB!A:G,7,0),"")</f>
        <v/>
      </c>
      <c r="K41" s="37"/>
      <c r="L41" s="37" t="str">
        <f>IFERROR(VLOOKUP(D41,DB!A:I,9,0),"")</f>
        <v/>
      </c>
      <c r="M41" s="136"/>
    </row>
    <row r="42" spans="1:13" ht="15">
      <c r="A42" s="37"/>
      <c r="B42" s="37" t="str">
        <f>IFERROR(VLOOKUP(D42,DB!A:K,11,0),"")</f>
        <v/>
      </c>
      <c r="C42" s="37"/>
      <c r="D42"/>
      <c r="E42" s="37"/>
      <c r="F42" s="38"/>
      <c r="G42" s="39">
        <f ca="1">IFERROR(NOW()-F42,"-")</f>
        <v>45934.620093171296</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45934.620093171296</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45934.620093171296</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45934.620093171296</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45934.620093171296</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45934.620093171296</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45934.620093171296</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45934.620093171296</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45934.620093171296</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45934.620093171296</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45934.620093171296</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45934.620093171296</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45934.620093171296</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45934.620093171296</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45934.620093171296</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45934.620093171296</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45934.620093171296</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45934.620093171296</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45934.620093171296</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45934.620093171296</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45934.620093171296</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45934.620093171296</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45934.620093171296</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45934.620093171296</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45934.620093171296</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45934.620093171296</v>
      </c>
      <c r="H67" s="38"/>
      <c r="I67" s="37" t="str">
        <f>IFERROR(VLOOKUP(D67,DB!A:F,6,0),"")</f>
        <v/>
      </c>
      <c r="J67" s="37" t="str">
        <f>IFERROR(VLOOKUP(D67,DB!A:G,7,0),"")</f>
        <v/>
      </c>
      <c r="K67" s="37"/>
      <c r="L67" s="37" t="str">
        <f>IFERROR(VLOOKUP(D67,DB!A:I,9,0),"")</f>
        <v/>
      </c>
      <c r="M67" s="136"/>
    </row>
    <row r="68" spans="1:13" ht="15">
      <c r="A68" s="92"/>
      <c r="B68" s="92" t="str">
        <f>IFERROR(VLOOKUP(D68,DB!A:K,11,0),"")</f>
        <v/>
      </c>
      <c r="C68" s="92"/>
      <c r="D68" s="92"/>
      <c r="E68" s="92"/>
      <c r="F68" s="134"/>
      <c r="G68" s="135">
        <f ca="1">IFERROR(NOW()-F68,"-")</f>
        <v>45934.620093171296</v>
      </c>
      <c r="H68" s="134"/>
      <c r="I68" s="92" t="str">
        <f>IFERROR(VLOOKUP(D68,DB!A:F,6,0),"")</f>
        <v/>
      </c>
      <c r="J68" s="92" t="str">
        <f>IFERROR(VLOOKUP(D68,DB!A:G,7,0),"")</f>
        <v/>
      </c>
      <c r="K68" s="92"/>
      <c r="L68" s="92" t="str">
        <f>IFERROR(VLOOKUP(D68,DB!A:I,9,0),"")</f>
        <v/>
      </c>
      <c r="M68" s="136"/>
    </row>
    <row r="69" spans="1:13" ht="15">
      <c r="A69" s="92"/>
      <c r="B69" s="92" t="str">
        <f>IFERROR(VLOOKUP(D69,DB!A:K,11,0),"")</f>
        <v/>
      </c>
      <c r="C69" s="92"/>
      <c r="D69" s="92"/>
      <c r="E69" s="92"/>
      <c r="F69" s="134"/>
      <c r="G69" s="135">
        <f ca="1">IFERROR(NOW()-F69,"-")</f>
        <v>45934.620093171296</v>
      </c>
      <c r="H69" s="134"/>
      <c r="I69" s="92" t="str">
        <f>IFERROR(VLOOKUP(D69,DB!A:F,6,0),"")</f>
        <v/>
      </c>
      <c r="J69" s="92" t="str">
        <f>IFERROR(VLOOKUP(D69,DB!A:G,7,0),"")</f>
        <v/>
      </c>
      <c r="K69" s="92"/>
      <c r="L69" s="92" t="str">
        <f>IFERROR(VLOOKUP(D69,DB!A:I,9,0),"")</f>
        <v/>
      </c>
    </row>
    <row r="70" spans="1:13" ht="15">
      <c r="A70" s="37"/>
      <c r="B70" s="37" t="str">
        <f>IFERROR(VLOOKUP(D70,DB!A:K,11,0),"")</f>
        <v/>
      </c>
      <c r="C70" s="37"/>
      <c r="D70" s="37"/>
      <c r="E70" s="37"/>
      <c r="F70" s="38"/>
      <c r="G70" s="39">
        <f ca="1">IFERROR(NOW()-F70,"-")</f>
        <v>45934.620093171296</v>
      </c>
      <c r="H70" s="38"/>
      <c r="I70" s="37" t="str">
        <f>IFERROR(VLOOKUP(D70,DB!A:F,6,0),"")</f>
        <v/>
      </c>
      <c r="J70" s="37" t="str">
        <f>IFERROR(VLOOKUP(D70,DB!A:G,7,0),"")</f>
        <v/>
      </c>
      <c r="K70" s="37"/>
      <c r="L70" s="37" t="str">
        <f>IFERROR(VLOOKUP(D70,DB!A:I,9,0),"")</f>
        <v/>
      </c>
    </row>
    <row r="71" spans="1:13" ht="15">
      <c r="A71" s="37"/>
      <c r="B71" s="37" t="str">
        <f>IFERROR(VLOOKUP(D71,DB!A:K,11,0),"")</f>
        <v/>
      </c>
      <c r="C71" s="37"/>
      <c r="D71" s="37"/>
      <c r="E71" s="37"/>
      <c r="F71" s="38"/>
      <c r="G71" s="39">
        <f ca="1">IFERROR(NOW()-F71,"-")</f>
        <v>45934.620093171296</v>
      </c>
      <c r="H71" s="38"/>
      <c r="I71" s="37" t="str">
        <f>IFERROR(VLOOKUP(D71,DB!A:F,6,0),"")</f>
        <v/>
      </c>
      <c r="J71" s="37" t="str">
        <f>IFERROR(VLOOKUP(D71,DB!A:G,7,0),"")</f>
        <v/>
      </c>
      <c r="K71" s="37"/>
      <c r="L71" s="37" t="str">
        <f>IFERROR(VLOOKUP(D71,DB!A:I,9,0),"")</f>
        <v/>
      </c>
    </row>
    <row r="72" spans="1:13" ht="15">
      <c r="A72" s="37"/>
      <c r="B72" s="37" t="str">
        <f>IFERROR(VLOOKUP(D72,DB!A:K,11,0),"")</f>
        <v/>
      </c>
      <c r="C72" s="37"/>
      <c r="D72" s="37"/>
      <c r="E72" s="37"/>
      <c r="F72" s="38"/>
      <c r="G72" s="39">
        <f ca="1">IFERROR(NOW()-F72,"-")</f>
        <v>45934.620093171296</v>
      </c>
      <c r="H72" s="38"/>
      <c r="I72" s="37" t="str">
        <f>IFERROR(VLOOKUP(D72,DB!A:F,6,0),"")</f>
        <v/>
      </c>
      <c r="J72" s="37" t="str">
        <f>IFERROR(VLOOKUP(D72,DB!A:G,7,0),"")</f>
        <v/>
      </c>
      <c r="K72" s="37"/>
      <c r="L72" s="37" t="str">
        <f>IFERROR(VLOOKUP(D72,DB!A:I,9,0),"")</f>
        <v/>
      </c>
    </row>
    <row r="73" spans="1:13" ht="15">
      <c r="A73" s="37"/>
      <c r="B73" s="37" t="str">
        <f>IFERROR(VLOOKUP(D73,DB!A:K,11,0),"")</f>
        <v/>
      </c>
      <c r="C73" s="37"/>
      <c r="D73" s="37"/>
      <c r="E73" s="37"/>
      <c r="F73" s="38"/>
      <c r="G73" s="39">
        <f ca="1">IFERROR(NOW()-F73,"-")</f>
        <v>45934.620093171296</v>
      </c>
      <c r="H73" s="38"/>
      <c r="I73" s="37" t="str">
        <f>IFERROR(VLOOKUP(D73,DB!A:F,6,0),"")</f>
        <v/>
      </c>
      <c r="J73" s="37" t="str">
        <f>IFERROR(VLOOKUP(D73,DB!A:G,7,0),"")</f>
        <v/>
      </c>
      <c r="K73" s="37"/>
      <c r="L73" s="37" t="str">
        <f>IFERROR(VLOOKUP(D73,DB!A:I,9,0),"")</f>
        <v/>
      </c>
    </row>
    <row r="74" spans="1:13" ht="15">
      <c r="A74" s="37"/>
      <c r="B74" s="37" t="str">
        <f>IFERROR(VLOOKUP(D74,DB!A:K,11,0),"")</f>
        <v/>
      </c>
      <c r="C74" s="37"/>
      <c r="D74" s="37"/>
      <c r="E74" s="37"/>
      <c r="F74" s="38"/>
      <c r="G74" s="39">
        <f ca="1">IFERROR(NOW()-F74,"-")</f>
        <v>45934.620093171296</v>
      </c>
      <c r="H74" s="38"/>
      <c r="I74" s="37" t="str">
        <f>IFERROR(VLOOKUP(D74,DB!A:F,6,0),"")</f>
        <v/>
      </c>
      <c r="J74" s="37" t="str">
        <f>IFERROR(VLOOKUP(D74,DB!A:G,7,0),"")</f>
        <v/>
      </c>
      <c r="K74" s="37"/>
      <c r="L74" s="37" t="str">
        <f>IFERROR(VLOOKUP(D74,DB!A:I,9,0),"")</f>
        <v/>
      </c>
    </row>
    <row r="75" spans="1:13" ht="15">
      <c r="A75" s="37"/>
      <c r="B75" s="37" t="str">
        <f>IFERROR(VLOOKUP(D75,DB!A:K,11,0),"")</f>
        <v/>
      </c>
      <c r="C75" s="37"/>
      <c r="D75" s="37"/>
      <c r="E75" s="37"/>
      <c r="F75" s="38"/>
      <c r="G75" s="39">
        <f ca="1">IFERROR(NOW()-F75,"-")</f>
        <v>45934.620093171296</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45934.620093171296</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45934.620093171296</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45934.620093171296</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45934.620093171296</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45934.620093171296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45934.620093171296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45934.620093171296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45934.620093171296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45934.620093171296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45934.620093171296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45934.620093171296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45934.620093171296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45934.620093171296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45934.620093171296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45934.620093171296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45934.620093171296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45934.620093171296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45934.620093171296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45934.620093171296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45934.620093171296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45934.620093171296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45934.620093171296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45934.620093171296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45934.620093171296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45934.620093171296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45934.620093171296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45934.620093171296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45934.620093171296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45934.620093171296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45934.620093171296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45934.620093171296</v>
      </c>
      <c r="H106" s="38"/>
      <c r="I106" s="37" t="str">
        <f>IFERROR(VLOOKUP(D106,DB!A:F,6,0),"")</f>
        <v/>
      </c>
      <c r="J106" s="37" t="str">
        <f>IFERROR(VLOOKUP(D106,DB!A:G,7,0),"")</f>
        <v/>
      </c>
      <c r="K106" s="37"/>
      <c r="L106" s="37" t="str">
        <f>IFERROR(VLOOKUP(D106,DB!A:I,9,0),"")</f>
        <v/>
      </c>
    </row>
    <row r="107" spans="1:12" ht="15">
      <c r="A107" s="92"/>
      <c r="B107" s="92" t="str">
        <f>IFERROR(VLOOKUP(D107,DB!A:K,11,0),"")</f>
        <v/>
      </c>
      <c r="C107" s="92"/>
      <c r="D107" s="92"/>
      <c r="E107" s="92"/>
      <c r="F107" s="134"/>
      <c r="G107" s="135">
        <f ca="1">IFERROR(NOW()-F107,"-")</f>
        <v>45934.620093171296</v>
      </c>
      <c r="H107" s="134"/>
      <c r="I107" s="92" t="str">
        <f>IFERROR(VLOOKUP(D107,DB!A:F,6,0),"")</f>
        <v/>
      </c>
      <c r="J107" s="92" t="str">
        <f>IFERROR(VLOOKUP(D107,DB!A:G,7,0),"")</f>
        <v/>
      </c>
      <c r="K107" s="92"/>
      <c r="L107" s="92" t="str">
        <f>IFERROR(VLOOKUP(D107,DB!A:I,9,0),"")</f>
        <v/>
      </c>
    </row>
    <row r="108" spans="1:12" ht="15">
      <c r="A108" s="37"/>
      <c r="B108" s="37" t="str">
        <f>IFERROR(VLOOKUP(D108,DB!A:K,11,0),"")</f>
        <v/>
      </c>
      <c r="C108" s="37"/>
      <c r="D108" s="37"/>
      <c r="E108" s="37"/>
      <c r="F108" s="38"/>
      <c r="G108" s="39">
        <f ca="1">IFERROR(NOW()-F108,"-")</f>
        <v>45934.620093171296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45934.620093171296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45934.620093171296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45934.620093171296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45934.620093171296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45934.620093171296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45934.620093171296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45934.620093171296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45934.620093171296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45934.620093171296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45934.620093171296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45934.620093171296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45934.620093171296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45934.620093171296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45934.620093171296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45934.620093171296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45934.620093171296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45934.620093171296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45934.620093171296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45934.620093171296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45934.620093171296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45934.620093171296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45934.620093171296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45934.620093171296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45934.620093171296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45934.620093171296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45934.620093171296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45934.620093171296</v>
      </c>
      <c r="H135" s="38"/>
      <c r="I135" s="37" t="str">
        <f>IFERROR(VLOOKUP(D135,DB!A:F,6,0),"")</f>
        <v/>
      </c>
      <c r="J135" s="37" t="str">
        <f>IFERROR(VLOOKUP(D135,DB!A:G,7,0),"")</f>
        <v/>
      </c>
      <c r="K135" s="37"/>
      <c r="L135" s="37" t="str">
        <f>IFERROR(VLOOKUP(D135,DB!A:I,9,0),"")</f>
        <v/>
      </c>
    </row>
    <row r="136" spans="1:12" ht="15">
      <c r="A136" s="92"/>
      <c r="B136" s="92" t="str">
        <f>IFERROR(VLOOKUP(D136,DB!A:K,11,0),"")</f>
        <v/>
      </c>
      <c r="C136" s="92"/>
      <c r="D136" s="92"/>
      <c r="E136" s="92"/>
      <c r="F136" s="134"/>
      <c r="G136" s="135">
        <f ca="1">IFERROR(NOW()-F136,"-")</f>
        <v>45934.620093171296</v>
      </c>
      <c r="H136" s="134"/>
      <c r="I136" s="92" t="str">
        <f>IFERROR(VLOOKUP(D136,DB!A:F,6,0),"")</f>
        <v/>
      </c>
      <c r="J136" s="92" t="str">
        <f>IFERROR(VLOOKUP(D136,DB!A:G,7,0),"")</f>
        <v/>
      </c>
      <c r="K136" s="92"/>
      <c r="L136" s="92" t="str">
        <f>IFERROR(VLOOKUP(D136,DB!A:I,9,0),"")</f>
        <v/>
      </c>
    </row>
    <row r="137" spans="1:12" ht="15">
      <c r="A137" s="37"/>
      <c r="B137" s="37" t="str">
        <f>IFERROR(VLOOKUP(D137,DB!A:K,11,0),"")</f>
        <v/>
      </c>
      <c r="C137" s="37"/>
      <c r="D137" s="37"/>
      <c r="E137" s="37"/>
      <c r="F137" s="38"/>
      <c r="G137" s="39">
        <f ca="1">IFERROR(NOW()-F137,"-")</f>
        <v>45934.620093171296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45934.620093171296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45934.620093171296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45934.620093171296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45934.620093171296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45934.620093171296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45934.620093171296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45934.620093171296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45934.620093171296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45934.620093171296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45934.620093171296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45934.620093171296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45934.620093171296</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45934.620093171296</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45934.620093171296</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45934.620093171296</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45934.620093171296</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45934.620093171296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45934.620093171296</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45934.620093171296</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45934.620093171296</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45934.620093171296</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45934.620093171296</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45934.620093171296</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45934.620093171296</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45934.620093171296</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45934.620093171296</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45934.620093171296</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45934.620093171296</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45934.620093171296</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45934.620093171296</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45934.620093171296</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45934.620093171296</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45934.620093171296</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45934.620093171296</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45934.620093171296</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45934.620093171296</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45934.620093171296</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45934.620093171296</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45934.620093171296</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45934.620093171296</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45934.620093171296</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45934.620093171296</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45934.620093171296</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45934.620093171296</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45934.620093171296</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45934.620093171296</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45934.620093171296</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45934.620093171296</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45934.620093171296</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45934.620093171296</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45934.620093171296</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45934.620093171296</v>
      </c>
      <c r="H189" s="38"/>
      <c r="I189" s="37" t="str">
        <f>IFERROR(VLOOKUP(D189,DB!A:F,6,0),"")</f>
        <v/>
      </c>
      <c r="J189" s="37" t="str">
        <f>IFERROR(VLOOKUP(D189,DB!A:G,7,0),"")</f>
        <v/>
      </c>
      <c r="K189" s="37"/>
      <c r="L189" s="37" t="str">
        <f>IFERROR(VLOOKUP(D189,DB!A:I,9,0),"")</f>
        <v/>
      </c>
    </row>
    <row r="190" spans="1:12" ht="15">
      <c r="A190" s="92"/>
      <c r="B190" s="92" t="str">
        <f>IFERROR(VLOOKUP(D190,DB!A:K,11,0),"")</f>
        <v/>
      </c>
      <c r="C190" s="92"/>
      <c r="D190" s="92"/>
      <c r="E190" s="92"/>
      <c r="F190" s="134"/>
      <c r="G190" s="135">
        <f ca="1">IFERROR(NOW()-F190,"-")</f>
        <v>45934.620093171296</v>
      </c>
      <c r="H190" s="134"/>
      <c r="I190" s="92" t="str">
        <f>IFERROR(VLOOKUP(D190,DB!A:F,6,0),"")</f>
        <v/>
      </c>
      <c r="J190" s="92" t="str">
        <f>IFERROR(VLOOKUP(D190,DB!A:G,7,0),"")</f>
        <v/>
      </c>
      <c r="K190" s="92"/>
      <c r="L190" s="92" t="str">
        <f>IFERROR(VLOOKUP(D190,DB!A:I,9,0),"")</f>
        <v/>
      </c>
    </row>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5" ht="15"/>
    <row r="446" ht="15"/>
    <row r="447" ht="15"/>
    <row r="448" ht="15"/>
    <row r="449" ht="15"/>
    <row r="450" ht="15"/>
    <row r="451" ht="15"/>
    <row r="452" ht="15"/>
    <row r="453" ht="15"/>
    <row r="454" ht="15"/>
    <row r="455" ht="15"/>
    <row r="456" ht="15"/>
    <row r="457" ht="15"/>
    <row r="458" ht="15"/>
    <row r="460" ht="15"/>
    <row r="461" ht="15"/>
    <row r="462" ht="15"/>
    <row r="463" ht="15"/>
    <row r="464" ht="15"/>
    <row r="465" ht="15"/>
    <row r="467" ht="15"/>
    <row r="468" ht="15"/>
    <row r="469" ht="15"/>
    <row r="470" ht="15"/>
    <row r="471" ht="15"/>
    <row r="472" ht="15"/>
    <row r="473" ht="15"/>
    <row r="474"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9" ht="15"/>
    <row r="510" ht="15"/>
    <row r="511" ht="15"/>
    <row r="512" ht="15"/>
    <row r="513" ht="15"/>
    <row r="514" ht="15"/>
    <row r="515" ht="15"/>
    <row r="516" ht="15"/>
    <row r="517" ht="15"/>
    <row r="518" ht="15"/>
    <row r="520" ht="15"/>
    <row r="521" ht="15"/>
    <row r="522" ht="15"/>
    <row r="525" ht="15"/>
    <row r="526" ht="15"/>
    <row r="527" ht="15"/>
    <row r="528"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40" ht="15"/>
    <row r="841" ht="15"/>
    <row r="842" ht="15"/>
    <row r="843" ht="15"/>
    <row r="844" ht="15"/>
    <row r="845" ht="15"/>
    <row r="849" ht="15"/>
    <row r="850" ht="15"/>
    <row r="860" ht="15"/>
    <row r="865" ht="15"/>
    <row r="876" ht="15"/>
    <row r="877" ht="15"/>
    <row r="884" ht="15"/>
    <row r="885" ht="15"/>
    <row r="889" ht="15"/>
    <row r="890" ht="15"/>
    <row r="891" ht="15"/>
    <row r="898" ht="15"/>
    <row r="899" ht="15"/>
    <row r="900" ht="15"/>
    <row r="901" ht="15"/>
    <row r="903" ht="15"/>
    <row r="904" ht="15"/>
    <row r="905" ht="15"/>
    <row r="908" ht="15"/>
    <row r="909" ht="15"/>
    <row r="910" ht="15"/>
    <row r="911" ht="15"/>
    <row r="913" ht="15"/>
    <row r="914" ht="15"/>
    <row r="915" ht="15"/>
    <row r="916" ht="15"/>
    <row r="917" ht="15"/>
    <row r="918" ht="15"/>
    <row r="920" ht="15"/>
    <row r="921" ht="15"/>
    <row r="923" ht="15"/>
    <row r="924" ht="15"/>
    <row r="926" ht="15"/>
    <row r="927" ht="15"/>
    <row r="928" ht="15"/>
    <row r="930" ht="15"/>
    <row r="931" ht="15"/>
    <row r="932" ht="15"/>
    <row r="933" ht="15"/>
    <row r="934" ht="15"/>
    <row r="938" ht="15"/>
    <row r="939" ht="15"/>
    <row r="940" ht="15"/>
    <row r="941" ht="15"/>
    <row r="944" ht="15"/>
    <row r="945" ht="15"/>
    <row r="948" ht="15"/>
    <row r="989" ht="15"/>
    <row r="990" ht="15"/>
    <row r="993" ht="15"/>
    <row r="994" ht="15"/>
    <row r="1001" ht="15"/>
    <row r="1002" ht="15"/>
    <row r="1005" ht="15"/>
    <row r="1007" ht="15"/>
    <row r="1009" ht="15"/>
    <row r="1010" ht="15"/>
    <row r="1011" ht="15"/>
    <row r="1014" ht="15"/>
    <row r="1015" ht="15"/>
    <row r="1017" ht="15"/>
    <row r="1020" ht="15"/>
    <row r="1021" ht="15"/>
    <row r="1023" ht="15"/>
    <row r="1024" ht="15"/>
    <row r="1025" ht="15"/>
    <row r="1026" ht="15"/>
    <row r="1027" ht="15"/>
    <row r="1030" ht="15"/>
    <row r="1031" ht="15"/>
    <row r="1032" ht="15"/>
    <row r="1033" ht="15"/>
    <row r="1034" ht="15"/>
    <row r="1035" ht="15"/>
    <row r="1037" ht="15"/>
    <row r="1039" ht="15"/>
    <row r="1041" ht="15"/>
    <row r="1042" ht="15"/>
    <row r="1043" ht="15"/>
    <row r="1045" ht="15"/>
    <row r="1046" ht="15"/>
    <row r="1047" ht="15"/>
    <row r="1048" ht="15"/>
    <row r="1049" ht="15"/>
    <row r="1050" ht="15"/>
    <row r="1051" ht="15"/>
    <row r="1053" ht="15"/>
    <row r="1054" ht="15"/>
    <row r="1055" ht="15"/>
    <row r="1060" ht="15"/>
    <row r="1061" ht="15"/>
    <row r="1065" ht="15"/>
    <row r="1066" ht="15"/>
    <row r="1067" ht="15"/>
    <row r="1070" ht="15"/>
    <row r="1072" ht="15"/>
    <row r="1076" ht="15"/>
    <row r="1080" ht="15"/>
    <row r="1086" ht="15"/>
    <row r="1087" ht="15"/>
    <row r="1089" ht="15"/>
    <row r="1090" ht="15"/>
    <row r="1092" ht="15"/>
    <row r="1095" ht="15"/>
    <row r="1096" ht="15"/>
    <row r="1098" ht="15"/>
    <row r="1100" ht="15"/>
    <row r="1102" ht="15"/>
    <row r="1104" ht="15"/>
    <row r="1105" ht="15"/>
    <row r="1106" ht="15"/>
    <row r="1108" ht="15"/>
    <row r="1109" ht="15"/>
    <row r="1110" ht="15"/>
    <row r="1111" ht="15"/>
    <row r="1114" ht="15"/>
    <row r="1288" ht="15"/>
    <row r="1289" ht="15"/>
    <row r="1299" ht="15"/>
    <row r="1300" ht="15"/>
    <row r="1301" ht="15"/>
    <row r="1307" ht="15"/>
    <row r="1308" ht="15"/>
    <row r="1309" ht="15"/>
    <row r="1310" ht="15"/>
    <row r="1312" ht="15"/>
    <row r="1315" ht="15"/>
    <row r="1316" ht="15"/>
    <row r="1317" ht="15"/>
    <row r="1318" ht="15"/>
    <row r="1320" ht="15"/>
    <row r="1321" ht="15"/>
    <row r="1323" ht="15"/>
    <row r="1324" ht="15"/>
    <row r="1325" ht="15"/>
    <row r="1326" ht="15"/>
    <row r="1328" ht="15"/>
    <row r="1329" ht="15"/>
    <row r="1330" ht="15"/>
    <row r="1333" ht="15"/>
    <row r="1334" ht="15"/>
    <row r="1337" ht="15"/>
    <row r="1338" ht="15"/>
    <row r="1339" ht="15"/>
    <row r="1340" ht="15"/>
    <row r="1341" ht="15"/>
    <row r="1342" ht="15"/>
    <row r="1343" ht="15"/>
    <row r="1344" ht="15"/>
    <row r="1346" ht="15"/>
    <row r="1348" ht="15"/>
    <row r="1349" ht="15"/>
    <row r="1350" ht="15"/>
    <row r="1353" ht="15"/>
    <row r="1363" ht="15"/>
    <row r="1366" ht="15"/>
    <row r="1367" ht="15"/>
    <row r="1371" ht="15"/>
    <row r="1375" ht="15"/>
    <row r="1378" ht="15"/>
    <row r="1380" ht="15"/>
    <row r="1381" ht="15"/>
    <row r="1383" ht="15"/>
    <row r="1385" ht="15"/>
  </sheetData>
  <dataValidations count="2">
    <dataValidation allowBlank="1" showInputMessage="1" showErrorMessage="1" sqref="E1" xr:uid="{920C6338-E771-4DAE-8C89-92A9093EA4DE}"/>
    <dataValidation type="list" allowBlank="1" showInputMessage="1" showErrorMessage="1" sqref="E2:E19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7"/>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39074</v>
      </c>
      <c r="B2" s="137" t="s">
        <v>5398</v>
      </c>
      <c r="C2" s="137">
        <v>1</v>
      </c>
      <c r="D2" s="137" t="s">
        <v>32861</v>
      </c>
      <c r="E2" s="137" t="s">
        <v>39075</v>
      </c>
      <c r="F2" s="138">
        <v>45933.880972222221</v>
      </c>
      <c r="G2" s="139">
        <f ca="1">IFERROR(NOW()-F2,"-")</f>
        <v>0.73912094907427672</v>
      </c>
      <c r="H2" s="140">
        <v>45929.455266203702</v>
      </c>
      <c r="I2" s="137" t="str">
        <f>IFERROR(VLOOKUP(D2,DB!A:F,6,0),"")</f>
        <v>SCECO</v>
      </c>
      <c r="J2" s="137" t="str">
        <f>IFERROR(VLOOKUP(D2,DB!A:G,7,0),"")</f>
        <v>In progress</v>
      </c>
      <c r="K2" s="137" t="s">
        <v>39076</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39077</v>
      </c>
      <c r="B3" s="137" t="s">
        <v>5398</v>
      </c>
      <c r="C3" s="137">
        <v>1</v>
      </c>
      <c r="D3" s="137" t="s">
        <v>34463</v>
      </c>
      <c r="E3" s="137" t="s">
        <v>39075</v>
      </c>
      <c r="F3" s="138">
        <v>45926.772847222222</v>
      </c>
      <c r="G3" s="139">
        <f ca="1">IFERROR(NOW()-F3,"-")</f>
        <v>7.8472459490731126</v>
      </c>
      <c r="H3" s="140">
        <v>45927.449074074102</v>
      </c>
      <c r="I3" s="137" t="str">
        <f>IFERROR(VLOOKUP(D3,DB!A:F,6,0),"")</f>
        <v>SCECO</v>
      </c>
      <c r="J3" s="137" t="str">
        <f>IFERROR(VLOOKUP(D3,DB!A:G,7,0),"")</f>
        <v>Weak</v>
      </c>
      <c r="K3" s="137" t="s">
        <v>39076</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39078</v>
      </c>
      <c r="B4" s="137" t="s">
        <v>5398</v>
      </c>
      <c r="C4" s="137">
        <v>1</v>
      </c>
      <c r="D4" s="137" t="s">
        <v>33408</v>
      </c>
      <c r="E4" s="137" t="s">
        <v>38964</v>
      </c>
      <c r="F4" s="138">
        <v>45932.818645833337</v>
      </c>
      <c r="G4" s="139">
        <f ca="1">IFERROR(NOW()-F4,"-")</f>
        <v>1.8014473379589617</v>
      </c>
      <c r="H4" s="140">
        <v>45931.969363425924</v>
      </c>
      <c r="I4" s="137" t="str">
        <f>IFERROR(VLOOKUP(D4,DB!A:F,6,0),"")</f>
        <v>SCECO</v>
      </c>
      <c r="J4" s="137" t="str">
        <f>IFERROR(VLOOKUP(D4,DB!A:G,7,0),"")</f>
        <v>Dead</v>
      </c>
      <c r="K4" s="137" t="s">
        <v>39076</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39079</v>
      </c>
      <c r="B5" s="137" t="str">
        <f>IFERROR(VLOOKUP(D5,DB!A:K,11,0),"")</f>
        <v>R6</v>
      </c>
      <c r="C5" s="137">
        <v>1</v>
      </c>
      <c r="D5" s="137" t="s">
        <v>33684</v>
      </c>
      <c r="E5" s="137" t="s">
        <v>38964</v>
      </c>
      <c r="F5" s="140">
        <v>45933.705324074072</v>
      </c>
      <c r="G5" s="139">
        <f ca="1">IFERROR(NOW()-F5,"-")</f>
        <v>0.91476909722405253</v>
      </c>
      <c r="H5" s="140">
        <v>45933.228229166663</v>
      </c>
      <c r="I5" s="137" t="str">
        <f>IFERROR(VLOOKUP(D5,DB!A:F,6,0),"")</f>
        <v>SCECO</v>
      </c>
      <c r="J5" s="137" t="str">
        <f>IFERROR(VLOOKUP(D5,DB!A:G,7,0),"")</f>
        <v>Weak</v>
      </c>
      <c r="K5" s="137" t="s">
        <v>39080</v>
      </c>
      <c r="L5" s="137" t="str">
        <f>IFERROR(VLOOKUP(D5,DB!A:I,9,0),"")</f>
        <v>Latis</v>
      </c>
    </row>
    <row r="6" spans="1:16383" ht="31.5" customHeight="1">
      <c r="A6" s="121" t="s">
        <v>39081</v>
      </c>
      <c r="B6" s="137" t="str">
        <f>IFERROR(VLOOKUP(D6,DB!A:K,11,0),"")</f>
        <v>R6</v>
      </c>
      <c r="C6" s="137">
        <v>1</v>
      </c>
      <c r="D6" s="137" t="s">
        <v>34597</v>
      </c>
      <c r="E6" s="137" t="s">
        <v>38964</v>
      </c>
      <c r="F6" s="140">
        <v>45934.555856481478</v>
      </c>
      <c r="G6" s="139">
        <f ca="1">IFERROR(NOW()-F6,"-")</f>
        <v>6.4236689817334991E-2</v>
      </c>
      <c r="H6" s="140">
        <v>45934.572453703702</v>
      </c>
      <c r="I6" s="137" t="str">
        <f>IFERROR(VLOOKUP(D6,DB!A:F,6,0),"")</f>
        <v>Generator-SG</v>
      </c>
      <c r="J6" s="137" t="str">
        <f>IFERROR(VLOOKUP(D6,DB!A:G,7,0),"")</f>
        <v>Vandalized</v>
      </c>
      <c r="K6" s="137" t="s">
        <v>39082</v>
      </c>
      <c r="L6" s="137" t="str">
        <f>IFERROR(VLOOKUP(D6,DB!A:I,9,0),"")</f>
        <v>Latis</v>
      </c>
      <c r="M6" s="137"/>
    </row>
    <row r="7" spans="1:16383" ht="31.5" customHeight="1">
      <c r="A7" s="121"/>
      <c r="B7" s="137" t="str">
        <f>IFERROR(VLOOKUP(D7,DB!A:K,11,0),"")</f>
        <v/>
      </c>
      <c r="C7" s="137"/>
      <c r="D7" s="137"/>
      <c r="E7" s="137"/>
      <c r="F7" s="137"/>
      <c r="G7" s="139">
        <f ca="1">IFERROR(NOW()-F7,"-")</f>
        <v>45934.620093171296</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9">
        <f ca="1">IFERROR(NOW()-F8,"-")</f>
        <v>45934.620093171296</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45934.620093171296</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45934.620093171296</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45934.620093171296</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45934.620093171296</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45934.620093171296</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45934.620093171296</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45934.620093171296</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45934.620093171296</v>
      </c>
      <c r="H16" s="137"/>
      <c r="I16" s="137" t="str">
        <f>IFERROR(VLOOKUP(D16,DB!A:F,6,0),"")</f>
        <v/>
      </c>
      <c r="J16" s="137" t="str">
        <f>IFERROR(VLOOKUP(D16,DB!A:G,7,0),"")</f>
        <v/>
      </c>
      <c r="K16" s="137"/>
      <c r="L16" s="137" t="str">
        <f>IFERROR(VLOOKUP(D16,DB!A:I,9,0),"")</f>
        <v/>
      </c>
      <c r="M16" s="137"/>
    </row>
    <row r="17" spans="1:12" ht="31.5" customHeight="1">
      <c r="A17" s="121"/>
      <c r="B17" s="137" t="str">
        <f>IFERROR(VLOOKUP(D17,DB!A:K,11,0),"")</f>
        <v/>
      </c>
      <c r="C17" s="137"/>
      <c r="D17" s="137"/>
      <c r="E17" s="137"/>
      <c r="F17" s="137"/>
      <c r="G17" s="137">
        <f ca="1">IFERROR(NOW()-F17,"-")</f>
        <v>45934.620093171296</v>
      </c>
      <c r="H17" s="137"/>
      <c r="I17" s="137" t="str">
        <f>IFERROR(VLOOKUP(D17,DB!A:F,6,0),"")</f>
        <v/>
      </c>
      <c r="J17" s="137" t="str">
        <f>IFERROR(VLOOKUP(D17,DB!A:G,7,0),"")</f>
        <v/>
      </c>
      <c r="K17" s="137"/>
      <c r="L17" s="126" t="str">
        <f>IFERROR(VLOOKUP(D17,DB!A:I,9,0),"")</f>
        <v/>
      </c>
    </row>
    <row r="18" spans="1:12" ht="31.5" customHeight="1">
      <c r="A18" s="121"/>
      <c r="B18" s="137" t="str">
        <f>IFERROR(VLOOKUP(D18,DB!A:K,11,0),"")</f>
        <v/>
      </c>
      <c r="C18" s="137"/>
      <c r="D18" s="137"/>
      <c r="E18" s="137"/>
      <c r="F18" s="137"/>
      <c r="G18" s="137">
        <f ca="1">IFERROR(NOW()-F18,"-")</f>
        <v>45934.620093171296</v>
      </c>
      <c r="H18" s="137"/>
      <c r="I18" s="137" t="str">
        <f>IFERROR(VLOOKUP(D18,DB!A:F,6,0),"")</f>
        <v/>
      </c>
      <c r="J18" s="137" t="str">
        <f>IFERROR(VLOOKUP(D18,DB!A:G,7,0),"")</f>
        <v/>
      </c>
      <c r="K18" s="137"/>
      <c r="L18" s="126" t="str">
        <f>IFERROR(VLOOKUP(D18,DB!A:I,9,0),"")</f>
        <v/>
      </c>
    </row>
    <row r="19" spans="1:12" ht="31.5" customHeight="1">
      <c r="A19" s="121"/>
      <c r="B19" s="137" t="str">
        <f>IFERROR(VLOOKUP(D19,DB!A:K,11,0),"")</f>
        <v/>
      </c>
      <c r="C19" s="137"/>
      <c r="D19" s="137"/>
      <c r="E19" s="137"/>
      <c r="F19" s="137"/>
      <c r="G19" s="137">
        <f ca="1">IFERROR(NOW()-F19,"-")</f>
        <v>45934.620093171296</v>
      </c>
      <c r="H19" s="137"/>
      <c r="I19" s="137" t="str">
        <f>IFERROR(VLOOKUP(D19,DB!A:F,6,0),"")</f>
        <v/>
      </c>
      <c r="J19" s="137" t="str">
        <f>IFERROR(VLOOKUP(D19,DB!A:G,7,0),"")</f>
        <v/>
      </c>
      <c r="K19" s="137"/>
      <c r="L19" s="126" t="str">
        <f>IFERROR(VLOOKUP(D19,DB!A:I,9,0),"")</f>
        <v/>
      </c>
    </row>
    <row r="20" spans="1:12" ht="31.5" customHeight="1">
      <c r="A20" s="121"/>
      <c r="B20" s="137" t="str">
        <f>IFERROR(VLOOKUP(D20,DB!A:K,11,0),"")</f>
        <v/>
      </c>
      <c r="C20" s="137"/>
      <c r="D20" s="137"/>
      <c r="E20" s="137"/>
      <c r="F20" s="137"/>
      <c r="G20" s="137">
        <f ca="1">IFERROR(NOW()-F20,"-")</f>
        <v>45934.620093171296</v>
      </c>
      <c r="H20" s="137"/>
      <c r="I20" s="137" t="str">
        <f>IFERROR(VLOOKUP(D20,DB!A:F,6,0),"")</f>
        <v/>
      </c>
      <c r="J20" s="137" t="str">
        <f>IFERROR(VLOOKUP(D20,DB!A:G,7,0),"")</f>
        <v/>
      </c>
      <c r="K20" s="137"/>
      <c r="L20" s="126" t="str">
        <f>IFERROR(VLOOKUP(D20,DB!A:I,9,0),"")</f>
        <v/>
      </c>
    </row>
    <row r="21" spans="1:12" ht="31.5" customHeight="1">
      <c r="A21" s="121"/>
      <c r="B21" s="137" t="str">
        <f>IFERROR(VLOOKUP(D21,DB!A:K,11,0),"")</f>
        <v/>
      </c>
      <c r="C21" s="137"/>
      <c r="D21" s="137"/>
      <c r="E21" s="137"/>
      <c r="F21" s="137"/>
      <c r="G21" s="137">
        <f ca="1">IFERROR(NOW()-F21,"-")</f>
        <v>45934.620093171296</v>
      </c>
      <c r="H21" s="137"/>
      <c r="I21" s="137" t="str">
        <f>IFERROR(VLOOKUP(D21,DB!A:F,6,0),"")</f>
        <v/>
      </c>
      <c r="J21" s="137" t="str">
        <f>IFERROR(VLOOKUP(D21,DB!A:G,7,0),"")</f>
        <v/>
      </c>
      <c r="K21" s="137"/>
      <c r="L21" s="126" t="str">
        <f>IFERROR(VLOOKUP(D21,DB!A:I,9,0),"")</f>
        <v/>
      </c>
    </row>
    <row r="22" spans="1:12" ht="31.5" customHeight="1">
      <c r="A22" s="121"/>
      <c r="B22" s="120" t="str">
        <f>IFERROR(VLOOKUP(D22,DB!A:K,11,0),"")</f>
        <v/>
      </c>
      <c r="C22" s="122"/>
      <c r="D22" s="120"/>
      <c r="E22" s="123"/>
      <c r="F22" s="124"/>
      <c r="G22" s="89">
        <f ca="1">IFERROR(NOW()-F22,"-")</f>
        <v>45934.620093171296</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45934.620093171296</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45934.620093171296</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45934.620093171296</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45934.620093171296</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45934.620093171296</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45934.620093171296</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45934.620093171296</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45934.620093171296</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45934.620093171296</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45934.620093171296</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45934.620093171296</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45934.620093171296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45934.620093171296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45934.620093171296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45934.620093171296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45934.620093171296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45934.620093171296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45934.620093171296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45934.620093171296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45934.620093171296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45934.620093171296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45934.620093171296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45934.620093171296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45934.620093171296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45934.620093171296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45934.620093171296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45934.620093171296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45934.620093171296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45934.620093171296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45934.620093171296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45934.620093171296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45934.620093171296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45934.620093171296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45934.620093171296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45934.620093171296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45934.620093171296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45934.620093171296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45934.620093171296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45934.620093171296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45934.620093171296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45934.620093171296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45934.620093171296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45934.620093171296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45934.620093171296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45934.620093171296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45934.620093171296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45934.620093171296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45934.620093171296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45934.620093171296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45934.620093171296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45934.620093171296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45934.620093171296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45934.620093171296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45934.620093171296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45934.620093171296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45934.620093171296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45934.620093171296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45934.620093171296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45934.620093171296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45934.620093171296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45934.620093171296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45934.620093171296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45934.620093171296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45934.620093171296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45934.620093171296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45934.620093171296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45934.620093171296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45934.620093171296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45934.620093171296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45934.620093171296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45934.620093171296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45934.620093171296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45934.620093171296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45934.620093171296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45934.620093171296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45934.620093171296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45934.620093171296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45934.620093171296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45934.620093171296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45934.620093171296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45934.620093171296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45934.620093171296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45934.620093171296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45934.620093171296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45934.620093171296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45934.620093171296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45934.620093171296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45934.620093171296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45934.620093171296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45934.620093171296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45934.620093171296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45934.620093171296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45934.620093171296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45934.620093171296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45934.620093171296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45934.620093171296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45934.620093171296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45934.620093171296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45934.620093171296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45934.620093171296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45934.620093171296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45934.620093171296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45934.620093171296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45934.620093171296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45934.620093171296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45934.620093171296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45934.620093171296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45934.620093171296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45934.620093171296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45934.620093171296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45934.620093171296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45934.620093171296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45934.620093171296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45934.620093171296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45934.620093171296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45934.620093171296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45934.620093171296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45934.620093171296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45934.620093171296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45934.620093171296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45934.620093171296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45934.620093171296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45934.620093171296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45934.620093171296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45934.620093171296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45934.620093171296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45934.620093171296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45934.620093171296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45934.620093171296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45934.620093171296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45934.620093171296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45934.620093171296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45934.620093171296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45934.620093171296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45934.620093171296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45934.620093171296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45934.620093171296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45934.620093171296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45934.620093171296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45934.620093171296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45934.620093171296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45934.620093171296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45934.620093171296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45934.620093171296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45934.620093171296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45934.620093171296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45934.620093171296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45934.620093171296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45934.620093171296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45934.620093171296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45934.620093171296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45934.620093171296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45934.620093171296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45934.620093171296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45934.620093171296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45934.620093171296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45934.620093171296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45934.620093171296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45934.620093171296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45934.620093171296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45934.620093171296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45934.620093171296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45934.620093171296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45934.620093171296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45934.620093171296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45934.620093171296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45934.620093171296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45934.620093171296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45934.620093171296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45934.620093171296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45934.620093171296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45934.620093171296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45934.620093171296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45934.620093171296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45934.620093171296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45934.620093171296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45934.620093171296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45934.620093171296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45934.620093171296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45934.620093171296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45934.620093171296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45934.620093171296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45934.620093171296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45934.620093171296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45934.620093171296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45934.620093171296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45934.620093171296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45934.620093171296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45934.620093171296</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45934.620093171296</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45934.620093171296</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45934.620093171296</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45934.620093171296</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45934.620093171296</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45934.620093171296</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45934.620093171296</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45934.620093171296</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45934.620093171296</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45934.620093171296</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45934.620093171296</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45934.620093171296</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45934.620093171296</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45934.620093171296</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45934.620093171296</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45934.620093171296</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45934.620093171296</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45934.620093171296</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45934.620093171296</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45934.620093171296</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45934.620093171296</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45934.620093171296</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45934.620093171296</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45934.620093171296</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45934.620093171296</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45934.620093171296</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45934.620093171296</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45934.620093171296</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45934.620093171296</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45934.620093171296</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45934.620093171296</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45934.620093171296</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45934.620093171296</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45934.620093171296</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45934.620093171296</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45934.620093171296</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45934.620093171296</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45934.620093171296</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45934.620093171296</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45934.620093171296</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45934.620093171296</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45934.620093171296</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45934.620093171296</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45934.620093171296</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45934.620093171296</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45934.620093171296</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45934.620093171296</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45934.620093171296</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45934.620093171296</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45934.620093171296</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45934.620093171296</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45934.620093171296</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45934.620093171296</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45934.620093171296</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45934.620093171296</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45934.620093171296</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45934.620093171296</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45934.620093171296</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45934.620093171296</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45934.620093171296</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45934.620093171296</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45934.620093171296</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45934.620093171296</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45934.620093171296</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45934.620093171296</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45934.620093171296</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45934.620093171296</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45934.620093171296</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45934.620093171296</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45934.620093171296</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45934.620093171296</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45934.620093171296</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45934.620093171296</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45934.620093171296</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45934.620093171296</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45934.620093171296</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45934.620093171296</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45934.620093171296</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45934.620093171296</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45934.620093171296</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45934.620093171296</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45934.620093171296</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45934.620093171296</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45934.620093171296</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45934.620093171296</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45934.620093171296</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45934.620093171296</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45934.620093171296</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45934.620093171296</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45934.620093171296</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45934.620093171296</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45934.620093171296</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45934.620093171296</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45934.620093171296</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45934.620093171296</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45934.620093171296</v>
      </c>
      <c r="H307" s="124"/>
      <c r="I307" s="120" t="str">
        <f>IFERROR(VLOOKUP(D307,DB!A:F,6,0),"")</f>
        <v/>
      </c>
      <c r="J307" s="119" t="str">
        <f>IFERROR(VLOOKUP(D307,DB!A:G,7,0),"")</f>
        <v/>
      </c>
      <c r="K307" s="125"/>
      <c r="L307" s="126" t="str">
        <f>IFERROR(VLOOKUP(D307,DB!A:I,9,0),"")</f>
        <v/>
      </c>
    </row>
  </sheetData>
  <dataValidations count="2">
    <dataValidation allowBlank="1" showInputMessage="1" showErrorMessage="1" sqref="E1" xr:uid="{380493DB-286A-4683-AF55-C78F04945A49}"/>
    <dataValidation type="list" allowBlank="1" showInputMessage="1" showErrorMessage="1" sqref="E6:E30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2025-10-04T11:54:16Z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