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112" documentId="13_ncr:1_{F6CB121F-512D-4AA6-A0C1-0FB36C537598}" xr6:coauthVersionLast="47" xr6:coauthVersionMax="47" xr10:uidLastSave="{2072B3E6-D0D9-4E2B-8DC6-325748F81676}"/>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0" i="3"/>
  <c r="G11" i="3"/>
  <c r="G12" i="3"/>
  <c r="G13" i="3"/>
  <c r="I3" i="4"/>
  <c r="J3" i="4"/>
  <c r="I3" i="6"/>
  <c r="I4" i="6"/>
  <c r="L10" i="3"/>
  <c r="J10" i="3"/>
  <c r="I10" i="3"/>
  <c r="B10" i="3"/>
  <c r="L3" i="6"/>
  <c r="L4" i="6"/>
  <c r="L2" i="6"/>
  <c r="J4" i="6"/>
  <c r="J3" i="6"/>
  <c r="J2" i="6"/>
  <c r="I2" i="6"/>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86" i="5"/>
  <c r="J86" i="5"/>
  <c r="I86" i="5"/>
  <c r="G86" i="5"/>
  <c r="B86"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alcChain>
</file>

<file path=xl/sharedStrings.xml><?xml version="1.0" encoding="utf-8"?>
<sst xmlns="http://schemas.openxmlformats.org/spreadsheetml/2006/main" count="178573" uniqueCount="39070">
  <si>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</si>
  <si>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</si>
  <si>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</si>
  <si>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</si>
  <si>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</si>
  <si>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</si>
  <si>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</si>
  <si>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</si>
  <si>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</si>
  <si>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</si>
  <si>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</si>
  <si>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</si>
  <si>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</si>
  <si>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</si>
  <si>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</si>
  <si>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</si>
  <si>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</si>
  <si>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</si>
  <si>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</si>
  <si>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</si>
  <si>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</si>
  <si>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</si>
  <si>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</si>
  <si>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</si>
  <si>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</si>
  <si>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</si>
  <si>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</si>
  <si>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</si>
  <si>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</si>
  <si>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</si>
  <si>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</si>
  <si>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</si>
  <si>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</si>
  <si>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</si>
  <si>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</si>
  <si>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</si>
  <si>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</si>
  <si>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</si>
  <si>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</si>
  <si>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</si>
  <si>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</si>
  <si>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</si>
  <si>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</si>
  <si>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</si>
  <si>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</si>
  <si>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</si>
  <si>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</si>
  <si>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</si>
  <si>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</si>
  <si>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</si>
  <si>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</si>
  <si>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</si>
  <si>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</si>
  <si>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</si>
  <si>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</si>
  <si>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</si>
  <si>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</si>
  <si>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</si>
  <si>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</si>
  <si>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</si>
  <si>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</si>
  <si>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</si>
  <si>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</si>
  <si>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</si>
  <si>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</si>
  <si>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</si>
  <si>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</si>
  <si>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</si>
  <si>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</si>
  <si>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</si>
  <si>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</si>
  <si>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</si>
  <si>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</si>
  <si>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</si>
  <si>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</si>
  <si>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</si>
  <si>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</si>
  <si>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</si>
  <si>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</si>
  <si>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</si>
  <si>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</si>
  <si>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</si>
  <si>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</si>
  <si>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</si>
  <si>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</si>
  <si>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</si>
  <si>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</si>
  <si>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</si>
  <si>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</si>
  <si>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</si>
  <si>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</si>
  <si>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</si>
  <si>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</si>
  <si>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</si>
  <si>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</si>
  <si>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</si>
  <si>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</si>
  <si>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</si>
  <si>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</si>
  <si>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</si>
  <si>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</si>
  <si>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</si>
  <si>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</si>
  <si>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</si>
  <si>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</si>
  <si>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</si>
  <si>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</si>
  <si>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</si>
  <si>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</si>
  <si>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</si>
  <si>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</si>
  <si>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</si>
  <si>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</si>
  <si>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</si>
  <si>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</si>
  <si>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</si>
  <si>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</si>
  <si>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</si>
  <si>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</si>
  <si>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</si>
  <si>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</si>
  <si>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</si>
  <si>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</si>
  <si>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</si>
  <si>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</si>
  <si>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</si>
  <si>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</si>
  <si>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</si>
  <si>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</si>
  <si>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</si>
  <si>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</si>
  <si>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</si>
  <si>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</si>
  <si>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</si>
  <si>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</si>
  <si>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</si>
  <si>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</si>
  <si>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</si>
  <si>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</si>
  <si>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</si>
  <si>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</si>
  <si>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</si>
  <si>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</si>
  <si>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</si>
  <si>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</si>
  <si>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</si>
  <si>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</si>
  <si>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</si>
  <si>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</si>
  <si>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</si>
  <si>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</si>
  <si>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</si>
  <si>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</si>
  <si>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</si>
  <si>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</si>
  <si>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</si>
  <si>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</si>
  <si>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</si>
  <si>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</si>
  <si>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</si>
  <si>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</si>
  <si>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</si>
  <si>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</si>
  <si>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</si>
  <si>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</si>
  <si>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</si>
  <si>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</si>
  <si>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</si>
  <si>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</si>
  <si>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</si>
  <si>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</si>
  <si>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</si>
  <si>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</si>
  <si>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</si>
  <si>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</si>
  <si>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</si>
  <si>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</si>
  <si>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</si>
  <si>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</si>
  <si>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</si>
  <si>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</si>
  <si>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</si>
  <si>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</si>
  <si>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</si>
  <si>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</si>
  <si>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</si>
  <si>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</si>
  <si>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</si>
  <si>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</si>
  <si>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</si>
  <si>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</si>
  <si>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</si>
  <si>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</si>
  <si>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</si>
  <si>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</si>
  <si>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</si>
  <si>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</si>
  <si>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</si>
  <si>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</si>
  <si>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</si>
  <si>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</si>
  <si>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</si>
  <si>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</si>
  <si>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</si>
  <si>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</si>
  <si>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</si>
  <si>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</si>
  <si>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</si>
  <si>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</si>
  <si>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</si>
  <si>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</si>
  <si>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</si>
  <si>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</si>
  <si>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</si>
  <si>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</si>
  <si>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</si>
  <si>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</si>
  <si>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</si>
  <si>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</si>
  <si>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</si>
  <si>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</si>
  <si>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</si>
  <si>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</si>
  <si>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</si>
  <si>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</si>
  <si>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</si>
  <si>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</si>
  <si>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</si>
  <si>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</si>
  <si>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</si>
  <si>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</si>
  <si>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</si>
  <si>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</si>
  <si>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</si>
  <si>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</si>
  <si>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</si>
  <si>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</si>
  <si>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</si>
  <si>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</si>
  <si>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</si>
  <si>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</si>
  <si>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</si>
  <si>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</si>
  <si>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</si>
  <si>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</si>
  <si>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</si>
  <si>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</si>
  <si>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</si>
  <si>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</si>
  <si>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</si>
  <si>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</si>
  <si>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</si>
  <si>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</si>
  <si>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</si>
  <si>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</si>
  <si>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</si>
  <si>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</si>
  <si>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</si>
  <si>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</si>
  <si>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</si>
  <si>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</si>
  <si>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</si>
  <si>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</si>
  <si>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</si>
  <si>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</si>
  <si>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</si>
  <si>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</si>
  <si>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</si>
  <si>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</si>
  <si>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</si>
  <si>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</si>
  <si>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</si>
  <si>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</si>
  <si>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</si>
  <si>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</si>
  <si>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</si>
  <si>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</si>
  <si>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</si>
  <si>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</si>
  <si>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</si>
  <si>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</si>
  <si>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</si>
  <si>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</si>
  <si>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</si>
  <si>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</si>
  <si>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</si>
  <si>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</si>
  <si>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</si>
  <si>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</si>
  <si>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</si>
  <si>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</si>
  <si>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</si>
  <si>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</si>
  <si>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</si>
  <si>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</si>
  <si>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</si>
  <si>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</si>
  <si>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</si>
  <si>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</si>
  <si>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</si>
  <si>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</si>
  <si>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</si>
  <si>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</si>
  <si>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</si>
  <si>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</si>
  <si>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</si>
  <si>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</si>
  <si>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</si>
  <si>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</si>
  <si>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</si>
  <si>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</si>
  <si>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</si>
  <si>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</si>
  <si>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</si>
  <si>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</si>
  <si>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</si>
  <si>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</si>
  <si>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</si>
  <si>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</si>
  <si>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</si>
  <si>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</si>
  <si>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</si>
  <si>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</si>
  <si>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</si>
  <si>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</si>
  <si>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</si>
  <si>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</si>
  <si>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</si>
  <si>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</si>
  <si>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</si>
  <si>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</si>
  <si>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</si>
  <si>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</si>
  <si>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</si>
  <si>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</si>
  <si>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</si>
  <si>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</si>
  <si>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</si>
  <si>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</si>
  <si>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</si>
  <si>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</si>
  <si>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</si>
  <si>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</si>
  <si>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</si>
  <si>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</si>
  <si>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</si>
  <si>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</si>
  <si>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</si>
  <si>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</si>
  <si>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</si>
  <si>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</si>
  <si>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</si>
  <si>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</si>
  <si>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</si>
  <si>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</si>
  <si>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</si>
  <si>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</si>
  <si>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</si>
  <si>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</si>
  <si>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</si>
  <si>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</si>
  <si>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</si>
  <si>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</si>
  <si>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</si>
  <si>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</si>
  <si>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</si>
  <si>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</si>
  <si>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</si>
  <si>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</si>
  <si>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</si>
  <si>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</si>
  <si>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</si>
  <si>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</si>
  <si>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</si>
  <si>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</si>
  <si>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</si>
  <si>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</si>
  <si>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</si>
  <si>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</si>
  <si>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</si>
  <si>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</si>
  <si>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</si>
  <si>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</si>
  <si>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</si>
  <si>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</si>
  <si>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</si>
  <si>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</si>
  <si>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</si>
  <si>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</si>
  <si>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</si>
  <si>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</si>
  <si>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</si>
  <si>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</si>
  <si>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</si>
  <si>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</si>
  <si>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</si>
  <si>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</si>
  <si>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</si>
  <si>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</si>
  <si>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</si>
  <si>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</si>
  <si>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</si>
  <si>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</si>
  <si>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</si>
  <si>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</si>
  <si>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</si>
  <si>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</si>
  <si>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</si>
  <si>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</si>
  <si>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</si>
  <si>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</si>
  <si>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</si>
  <si>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</si>
  <si>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</si>
  <si>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</si>
  <si>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</si>
  <si>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</si>
  <si>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</si>
  <si>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</si>
  <si>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</si>
  <si>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</si>
  <si>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</si>
  <si>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</si>
  <si>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</si>
  <si>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</si>
  <si>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</si>
  <si>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</si>
  <si>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</si>
  <si>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</si>
  <si>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</si>
  <si>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</si>
  <si>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</si>
  <si>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</si>
  <si>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</si>
  <si>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</si>
  <si>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</si>
  <si>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</si>
  <si>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</si>
  <si>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</si>
  <si>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</si>
  <si>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</si>
  <si>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</si>
  <si>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</si>
  <si>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</si>
  <si>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</si>
  <si>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</si>
  <si>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</si>
  <si>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</si>
  <si>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</si>
  <si>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</si>
  <si>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</si>
  <si>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</si>
  <si>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</si>
  <si>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</si>
  <si>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</si>
  <si>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</si>
  <si>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</si>
  <si>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</si>
  <si>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</si>
  <si>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</si>
  <si>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</si>
  <si>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</si>
  <si>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</si>
  <si>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</si>
  <si>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</si>
  <si>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</si>
  <si>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</si>
  <si>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</si>
  <si>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</si>
  <si>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</si>
  <si>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</si>
  <si>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</si>
  <si>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</si>
  <si>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</si>
  <si>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</si>
  <si>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</si>
  <si>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</si>
  <si>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</si>
  <si>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</si>
  <si>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</si>
  <si>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</si>
  <si>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</si>
  <si>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</si>
  <si>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</si>
  <si>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</si>
  <si>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</si>
  <si>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</si>
  <si>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</si>
  <si>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</si>
  <si>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</si>
  <si>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</si>
  <si>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</si>
  <si>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</si>
  <si>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</si>
  <si>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</si>
  <si>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</si>
  <si>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</si>
  <si>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</si>
  <si>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</si>
  <si>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</si>
  <si>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</si>
  <si>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</si>
  <si>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</si>
  <si>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</si>
  <si>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</si>
  <si>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</si>
  <si>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</si>
  <si>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</si>
  <si>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</si>
  <si>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</si>
  <si>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</si>
  <si>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</si>
  <si>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</si>
  <si>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</si>
  <si>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</si>
  <si>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</si>
  <si>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</si>
  <si>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</si>
  <si>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</si>
  <si>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</si>
  <si>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</si>
  <si>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</si>
  <si>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</si>
  <si>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</si>
  <si>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</si>
  <si>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</si>
  <si>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</si>
  <si>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</si>
  <si>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</si>
  <si>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</si>
  <si>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</si>
  <si>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</si>
  <si>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</si>
  <si>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</si>
  <si>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</si>
  <si>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</si>
  <si>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</si>
  <si>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</si>
  <si>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</si>
  <si>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</si>
  <si>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</si>
  <si>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</si>
  <si>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</si>
  <si>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</si>
  <si>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</si>
  <si>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</si>
  <si>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</si>
  <si>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</si>
  <si>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</si>
  <si>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</si>
  <si>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</si>
  <si>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</si>
  <si>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</si>
  <si>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</si>
  <si>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</si>
  <si>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</si>
  <si>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</si>
  <si>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</si>
  <si>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</si>
  <si>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</si>
  <si>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</si>
  <si>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</si>
  <si>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</si>
  <si>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</si>
  <si>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</si>
  <si>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</si>
  <si>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</si>
  <si>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</si>
  <si>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</si>
  <si>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</si>
  <si>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</si>
  <si>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</si>
  <si>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</si>
  <si>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</si>
  <si>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</si>
  <si>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</si>
  <si>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</si>
  <si>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</si>
  <si>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</si>
  <si>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</si>
  <si>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</si>
  <si>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</si>
  <si>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</si>
  <si>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</si>
  <si>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</si>
  <si>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</si>
  <si>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</si>
  <si>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</si>
  <si>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</si>
  <si>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</si>
  <si>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</si>
  <si>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</si>
  <si>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</si>
  <si>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</si>
  <si>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</si>
  <si>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</si>
  <si>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</si>
  <si>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</si>
  <si>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</si>
  <si>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</si>
  <si>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</si>
  <si>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</si>
  <si>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</si>
  <si>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</si>
  <si>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</si>
  <si>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</si>
  <si>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</si>
  <si>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</si>
  <si>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</si>
  <si>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</si>
  <si>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</si>
  <si>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</si>
  <si>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</si>
  <si>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</si>
  <si>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</si>
  <si>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</si>
  <si>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</si>
  <si>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</si>
  <si>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</si>
  <si>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</si>
  <si>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</si>
  <si>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</si>
  <si>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</si>
  <si>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</si>
  <si>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</si>
  <si>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</si>
  <si>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</si>
  <si>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</si>
  <si>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</si>
  <si>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</si>
  <si>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</si>
  <si>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</si>
  <si>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</si>
  <si>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</si>
  <si>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</si>
  <si>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</si>
  <si>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</si>
  <si>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</si>
  <si>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</si>
  <si>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</si>
  <si>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</si>
  <si>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</si>
  <si>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</si>
  <si>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</si>
  <si>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</si>
  <si>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</si>
  <si>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</si>
  <si>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</si>
  <si>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</si>
  <si>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</si>
  <si>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</si>
  <si>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</si>
  <si>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</si>
  <si>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</si>
  <si>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</si>
  <si>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</si>
  <si>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</si>
  <si>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</si>
  <si>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</si>
  <si>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</si>
  <si>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</si>
  <si>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</si>
  <si>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</si>
  <si>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</si>
  <si>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</si>
  <si>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</si>
  <si>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</si>
  <si>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</si>
  <si>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</si>
  <si>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</si>
  <si>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</si>
  <si>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</si>
  <si>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</si>
  <si>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</si>
  <si>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</si>
  <si>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</si>
  <si>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</si>
  <si>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</si>
  <si>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</si>
  <si>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</si>
  <si>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</si>
  <si>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</si>
  <si>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</si>
  <si>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</si>
  <si>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</si>
  <si>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</si>
  <si>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</si>
  <si>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</si>
  <si>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</si>
  <si>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</si>
  <si>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</si>
  <si>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</si>
  <si>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</si>
  <si>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</si>
  <si>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</si>
  <si>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</si>
  <si>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</si>
  <si>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</si>
  <si>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</si>
  <si>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</si>
  <si>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</si>
  <si>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</si>
  <si>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</si>
  <si>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</si>
  <si>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</si>
  <si>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</si>
  <si>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</si>
  <si>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</si>
  <si>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</si>
  <si>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</si>
  <si>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</si>
  <si>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</si>
  <si>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</si>
  <si>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</si>
  <si>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</si>
  <si>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</si>
  <si>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</si>
  <si>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</si>
  <si>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</si>
  <si>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</si>
  <si>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</si>
  <si>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</si>
  <si>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</si>
  <si>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</si>
  <si>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</si>
  <si>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</si>
  <si>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</si>
  <si>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</si>
  <si>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</si>
  <si>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</si>
  <si>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</si>
  <si>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</si>
  <si>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</si>
  <si>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</si>
  <si>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</si>
  <si>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</si>
  <si>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</si>
  <si>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</si>
  <si>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</si>
  <si>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</si>
  <si>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</si>
  <si>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</si>
  <si>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</si>
  <si>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</si>
  <si>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</si>
  <si>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</si>
  <si>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</si>
  <si>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</si>
  <si>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</si>
  <si>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</si>
  <si>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</si>
  <si>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</si>
  <si>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</si>
  <si>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</si>
  <si>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</si>
  <si>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</si>
  <si>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</si>
  <si>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</si>
  <si>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</si>
  <si>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</si>
  <si>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</si>
  <si>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</si>
  <si>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</si>
  <si>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</si>
  <si>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</si>
  <si>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</si>
  <si>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</si>
  <si>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</si>
  <si>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</si>
  <si>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</si>
  <si>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</si>
  <si>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</si>
  <si>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</si>
  <si>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</si>
  <si>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</si>
  <si>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</si>
  <si>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</si>
  <si>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</si>
  <si>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</si>
  <si>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</si>
  <si>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</si>
  <si>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</si>
  <si>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</si>
  <si>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</si>
  <si>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</si>
  <si>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</si>
  <si>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</si>
  <si>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</si>
  <si>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</si>
  <si>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</si>
  <si>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</si>
  <si>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</si>
  <si>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</si>
  <si>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</si>
  <si>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</si>
  <si>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</si>
  <si>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</si>
  <si>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</si>
  <si>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</si>
  <si>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</si>
  <si>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</si>
  <si>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</si>
  <si>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</si>
  <si>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</si>
  <si>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</si>
  <si>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</si>
  <si>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</si>
  <si>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</si>
  <si>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</si>
  <si>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</si>
  <si>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</si>
  <si>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</si>
  <si>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</si>
  <si>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</si>
  <si>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</si>
  <si>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</si>
  <si>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</si>
  <si>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</si>
  <si>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</si>
  <si>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</si>
  <si>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</si>
  <si>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</si>
  <si>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</si>
  <si>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</si>
  <si>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</si>
  <si>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</si>
  <si>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</si>
  <si>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</si>
  <si>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</si>
  <si>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</si>
  <si>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</si>
  <si>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</si>
  <si>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</si>
  <si>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</si>
  <si>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</si>
  <si>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</si>
  <si>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</si>
  <si>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</si>
  <si>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</si>
  <si>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</si>
  <si>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</si>
  <si>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</si>
  <si>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</si>
  <si>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</si>
  <si>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</si>
  <si>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</si>
  <si>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</si>
  <si>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</si>
  <si>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</si>
  <si>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</si>
  <si>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</si>
  <si>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</si>
  <si>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</si>
  <si>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</si>
  <si>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</si>
  <si>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</si>
  <si>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</si>
  <si>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</si>
  <si>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</si>
  <si>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</si>
  <si>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</si>
  <si>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</si>
  <si>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</si>
  <si>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</si>
  <si>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</si>
  <si>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</si>
  <si>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</si>
  <si>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</si>
  <si>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</si>
  <si>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</si>
  <si>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</si>
  <si>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</si>
  <si>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</si>
  <si>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</si>
  <si>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</si>
  <si>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</si>
  <si>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</si>
  <si>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</si>
  <si>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</si>
  <si>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</si>
  <si>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</si>
  <si>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</si>
  <si>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</si>
  <si>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</si>
  <si>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</si>
  <si>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</si>
  <si>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</si>
  <si>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</si>
  <si>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</si>
  <si>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</si>
  <si>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</si>
  <si>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</si>
  <si>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</si>
  <si>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</si>
  <si>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</si>
  <si>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</si>
  <si>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</si>
  <si>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</si>
  <si>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</si>
  <si>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</si>
  <si>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</si>
  <si>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</si>
  <si>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</si>
  <si>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</si>
  <si>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</si>
  <si>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</si>
  <si>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</si>
  <si>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</si>
  <si>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</si>
  <si>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</si>
  <si>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</si>
  <si>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</si>
  <si>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</si>
  <si>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</si>
  <si>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</si>
  <si>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</si>
  <si>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</si>
  <si>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</si>
  <si>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</si>
  <si>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</si>
  <si>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</si>
  <si>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</si>
  <si>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</si>
  <si>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</si>
  <si>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</si>
  <si>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</si>
  <si>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</si>
  <si>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</si>
  <si>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</si>
  <si>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</si>
  <si>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</si>
  <si>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</si>
  <si>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</si>
  <si>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</si>
  <si>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</si>
  <si>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</si>
  <si>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</si>
  <si>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</si>
  <si>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</si>
  <si>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</si>
  <si>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</si>
  <si>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</si>
  <si>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</si>
  <si>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</si>
  <si>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</si>
  <si>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</si>
  <si>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</si>
  <si>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</si>
  <si>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</si>
  <si>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</si>
  <si>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</si>
  <si>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</si>
  <si>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</si>
  <si>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</si>
  <si>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</si>
  <si>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</si>
  <si>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</si>
  <si>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</si>
  <si>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</si>
  <si>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</si>
  <si>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</si>
  <si>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</si>
  <si>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</si>
  <si>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</si>
  <si>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</si>
  <si>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</si>
  <si>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</si>
  <si>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</si>
  <si>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</si>
  <si>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</si>
  <si>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</si>
  <si>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</si>
  <si>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</si>
  <si>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</si>
  <si>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</si>
  <si>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</si>
  <si>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</si>
  <si>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</si>
  <si>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</si>
  <si>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</si>
  <si>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</si>
  <si>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</si>
  <si>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</si>
  <si>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</si>
  <si>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</si>
  <si>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</si>
  <si>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</si>
  <si>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</si>
  <si>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</si>
  <si>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</si>
  <si>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</si>
  <si>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</si>
  <si>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</si>
  <si>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</si>
  <si>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</si>
  <si>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</si>
  <si>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</si>
  <si>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</si>
  <si>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</si>
  <si>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</si>
  <si>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</si>
  <si>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</si>
  <si>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</si>
  <si>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</si>
  <si>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</si>
  <si>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</si>
  <si>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</si>
  <si>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</si>
  <si>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</si>
  <si>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</si>
  <si>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</si>
  <si>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</si>
  <si>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</si>
  <si>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</si>
  <si>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</si>
  <si>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</si>
  <si>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</si>
  <si>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</si>
  <si>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</si>
  <si>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</si>
  <si>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</si>
  <si>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</si>
  <si>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</si>
  <si>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</si>
  <si>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</si>
  <si>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</si>
  <si>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</si>
  <si>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</si>
  <si>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</si>
  <si>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</si>
  <si>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</si>
  <si>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</si>
  <si>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</si>
  <si>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</si>
  <si>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</si>
  <si>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</si>
  <si>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</si>
  <si>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</si>
  <si>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</si>
  <si>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</si>
  <si>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</si>
  <si>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</si>
  <si>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</si>
  <si>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</si>
  <si>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</si>
  <si>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</si>
  <si>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</si>
  <si>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</si>
  <si>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</si>
  <si>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</si>
  <si>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</si>
  <si>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</si>
  <si>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</si>
  <si>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</si>
  <si>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</si>
  <si>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</si>
  <si>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</si>
  <si>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</si>
  <si>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</si>
  <si>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</si>
  <si>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</si>
  <si>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</si>
  <si>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</si>
  <si>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</si>
  <si>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</si>
  <si>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</si>
  <si>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</si>
  <si>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</si>
  <si>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</si>
  <si>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</si>
  <si>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</si>
  <si>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</si>
  <si>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</si>
  <si>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</si>
  <si>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</si>
  <si>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</si>
  <si>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</si>
  <si>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</si>
  <si>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</si>
  <si>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</si>
  <si>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</si>
  <si>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</si>
  <si>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</si>
  <si>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</si>
  <si>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</si>
  <si>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</si>
  <si>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</si>
  <si>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</si>
  <si>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</si>
  <si>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</si>
  <si>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</si>
  <si>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</si>
  <si>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</si>
  <si>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</si>
  <si>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</si>
  <si>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</si>
  <si>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</si>
  <si>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</si>
  <si>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</si>
  <si>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</si>
  <si>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</si>
  <si>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</si>
  <si>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</si>
  <si>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</si>
  <si>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</si>
  <si>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</si>
  <si>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</si>
  <si>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</si>
  <si>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</si>
  <si>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</si>
  <si>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</si>
  <si>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</si>
  <si>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</si>
  <si>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</si>
  <si>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</si>
  <si>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</si>
  <si>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</si>
  <si>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</si>
  <si>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</si>
  <si>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</si>
  <si>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</si>
  <si>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</si>
  <si>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</si>
  <si>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</si>
  <si>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</si>
  <si>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</si>
  <si>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</si>
  <si>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</si>
  <si>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</si>
  <si>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</si>
  <si>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</si>
  <si>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</si>
  <si>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</si>
  <si>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</si>
  <si>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</si>
  <si>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</si>
  <si>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</si>
  <si>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</si>
  <si>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</si>
  <si>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</si>
  <si>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</si>
  <si>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</si>
  <si>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</si>
  <si>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</si>
  <si>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</si>
  <si>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</si>
  <si>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</si>
  <si>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</si>
  <si>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</si>
  <si>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</si>
  <si>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</si>
  <si>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</si>
  <si>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</si>
  <si>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</si>
  <si>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</si>
  <si>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</si>
  <si>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</si>
  <si>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</si>
  <si>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</si>
  <si>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</si>
  <si>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</si>
  <si>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</si>
  <si>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</si>
  <si>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</si>
  <si>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</si>
  <si>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</si>
  <si>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</si>
  <si>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</si>
  <si>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</si>
  <si>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</si>
  <si>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</si>
  <si>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</si>
  <si>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</si>
  <si>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</si>
  <si>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</si>
  <si>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</si>
  <si>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</si>
  <si>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</si>
  <si>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</si>
  <si>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</si>
  <si>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</si>
  <si>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</si>
  <si>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</si>
  <si>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</si>
  <si>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</si>
  <si>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</si>
  <si>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</si>
  <si>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</si>
  <si>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</si>
  <si>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</si>
  <si>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</si>
  <si>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</si>
  <si>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</si>
  <si>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</si>
  <si>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</si>
  <si>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</si>
  <si>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</si>
  <si>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</si>
  <si>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</si>
  <si>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</si>
  <si>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</si>
  <si>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</si>
  <si>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</si>
  <si>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</si>
  <si>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</si>
  <si>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</si>
  <si>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</si>
  <si>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</si>
  <si>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</si>
  <si>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</si>
  <si>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</si>
  <si>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</si>
  <si>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</si>
  <si>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</si>
  <si>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</si>
  <si>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</si>
  <si>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</si>
  <si>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</si>
  <si>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</si>
  <si>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</si>
  <si>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</si>
  <si>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</si>
  <si>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</si>
  <si>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</si>
  <si>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</si>
  <si>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</si>
  <si>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</si>
  <si>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</si>
  <si>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</si>
  <si>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</si>
  <si>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</si>
  <si>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</si>
  <si>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</si>
  <si>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</si>
  <si>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</si>
  <si>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</si>
  <si>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</si>
  <si>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</si>
  <si>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</si>
  <si>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</si>
  <si>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</si>
  <si>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</si>
  <si>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</si>
  <si>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</si>
  <si>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</si>
  <si>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</si>
  <si>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</si>
  <si>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</si>
  <si>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</si>
  <si>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</si>
  <si>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</si>
  <si>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</si>
  <si>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</si>
  <si>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</si>
  <si>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</si>
  <si>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</si>
  <si>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</si>
  <si>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</si>
  <si>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</si>
  <si>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</si>
  <si>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</si>
  <si>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</si>
  <si>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</si>
  <si>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</si>
  <si>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</si>
  <si>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</si>
  <si>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</si>
  <si>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</si>
  <si>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</si>
  <si>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</si>
  <si>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</si>
  <si>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</si>
  <si>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</si>
  <si>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</si>
  <si>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</si>
  <si>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</si>
  <si>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</si>
  <si>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</si>
  <si>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</si>
  <si>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</si>
  <si>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</si>
  <si>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</si>
  <si>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</si>
  <si>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</si>
  <si>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</si>
  <si>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</si>
  <si>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</si>
  <si>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</si>
  <si>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</si>
  <si>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</si>
  <si>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</si>
  <si>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</si>
  <si>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</si>
  <si>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</si>
  <si>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</si>
  <si>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</si>
  <si>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</si>
  <si>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</si>
  <si>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</si>
  <si>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</si>
  <si>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</si>
  <si>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</si>
  <si>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</si>
  <si>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</si>
  <si>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</si>
  <si>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</si>
  <si>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</si>
  <si>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</si>
  <si>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</si>
  <si>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</si>
  <si>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</si>
  <si>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</si>
  <si>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</si>
  <si>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</si>
  <si>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</si>
  <si>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</si>
  <si>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</si>
  <si>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</si>
  <si>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</si>
  <si>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</si>
  <si>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</si>
  <si>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</si>
  <si>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</si>
  <si>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</si>
  <si>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</si>
  <si>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</si>
  <si>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</si>
  <si>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</si>
  <si>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</si>
  <si>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</si>
  <si>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</si>
  <si>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</si>
  <si>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</si>
  <si>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</si>
  <si>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</si>
  <si>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</si>
  <si>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</si>
  <si>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</si>
  <si>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</si>
  <si>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</si>
  <si>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</si>
  <si>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</si>
  <si>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</si>
  <si>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</si>
  <si>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</si>
  <si>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</si>
  <si>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</si>
  <si>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</si>
  <si>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</si>
  <si>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</si>
  <si>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</si>
  <si>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</si>
  <si>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</si>
  <si>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</si>
  <si>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</si>
  <si>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</si>
  <si>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</si>
  <si>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</si>
  <si>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</si>
  <si>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</si>
  <si>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</si>
  <si>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</si>
  <si>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</si>
  <si>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</si>
  <si>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</si>
  <si>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</si>
  <si>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</si>
  <si>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</si>
  <si>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</si>
  <si>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</si>
  <si>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</si>
  <si>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</si>
  <si>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</si>
  <si>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</si>
  <si>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</si>
  <si>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</si>
  <si>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</si>
  <si>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</si>
  <si>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</si>
  <si>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</si>
  <si>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</si>
  <si>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</si>
  <si>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</si>
  <si>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</si>
  <si>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</si>
  <si>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</si>
  <si>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</si>
  <si>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</si>
  <si>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</si>
  <si>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</si>
  <si>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</si>
  <si>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</si>
  <si>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</si>
  <si>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</si>
  <si>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</si>
  <si>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</si>
  <si>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</si>
  <si>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</si>
  <si>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</si>
  <si>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</si>
  <si>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</si>
  <si>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</si>
  <si>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</si>
  <si>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</si>
  <si>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</si>
  <si>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</si>
  <si>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</si>
  <si>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</si>
  <si>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</si>
  <si>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</si>
  <si>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</si>
  <si>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</si>
  <si>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</si>
  <si>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</si>
  <si>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</si>
  <si>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</si>
  <si>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</si>
  <si>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</si>
  <si>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</si>
  <si>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</si>
  <si>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</si>
  <si>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</si>
  <si>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</si>
  <si>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</si>
  <si>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</si>
  <si>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</si>
  <si>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</si>
  <si>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</si>
  <si>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</si>
  <si>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</si>
  <si>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</si>
  <si>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</si>
  <si>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</si>
  <si>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</si>
  <si>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</si>
  <si>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</si>
  <si>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</si>
  <si>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</si>
  <si>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</si>
  <si>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</si>
  <si>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</si>
  <si>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</si>
  <si>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</si>
  <si>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</si>
  <si>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</si>
  <si>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</si>
  <si>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</si>
  <si>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</si>
  <si>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</si>
  <si>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</si>
  <si>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</si>
  <si>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</si>
  <si>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</si>
  <si>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</si>
  <si>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</si>
  <si>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</si>
  <si>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</si>
  <si>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</si>
  <si>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</si>
  <si>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</si>
  <si>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</si>
  <si>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</si>
  <si>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</si>
  <si>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</si>
  <si>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</si>
  <si>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</si>
  <si>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</si>
  <si>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</si>
  <si>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</si>
  <si>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</si>
  <si>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</si>
  <si>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</si>
  <si>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</si>
  <si>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</si>
  <si>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</si>
  <si>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</si>
  <si>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</si>
  <si>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</si>
  <si>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</si>
  <si>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</si>
  <si>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</si>
  <si>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</si>
  <si>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</si>
  <si>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</si>
  <si>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</si>
  <si>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</si>
  <si>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</si>
  <si>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</si>
  <si>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</si>
  <si>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</si>
  <si>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</si>
  <si>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</si>
  <si>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</si>
  <si>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</si>
  <si>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</si>
  <si>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</si>
  <si>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</si>
  <si>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</si>
  <si>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</si>
  <si>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</si>
  <si>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</si>
  <si>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</si>
  <si>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</si>
  <si>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</si>
  <si>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</si>
  <si>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</si>
  <si>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</si>
  <si>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</si>
  <si>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</si>
  <si>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</si>
  <si>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</si>
  <si>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</si>
  <si>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</si>
  <si>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</si>
  <si>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</si>
  <si>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</si>
  <si>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</si>
  <si>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</si>
  <si>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</si>
  <si>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</si>
  <si>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</si>
  <si>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</si>
  <si>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</si>
  <si>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</si>
  <si>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</si>
  <si>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</si>
  <si>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</si>
  <si>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</si>
  <si>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</si>
  <si>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</si>
  <si>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</si>
  <si>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</si>
  <si>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</si>
  <si>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</si>
  <si>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</si>
  <si>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</si>
  <si>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</si>
  <si>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</si>
  <si>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</si>
  <si>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</si>
  <si>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</si>
  <si>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</si>
  <si>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</si>
  <si>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</si>
  <si>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</si>
  <si>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</si>
  <si>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</si>
  <si>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</si>
  <si>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</si>
  <si>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</si>
  <si>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</si>
  <si>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</si>
  <si>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</si>
  <si>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</si>
  <si>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</si>
  <si>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</si>
  <si>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</si>
  <si>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</si>
  <si>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</si>
  <si>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</si>
  <si>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</si>
  <si>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</si>
  <si>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</si>
  <si>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</si>
  <si>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</si>
  <si>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</si>
  <si>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</si>
  <si>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</si>
  <si>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</si>
  <si>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</si>
  <si>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</si>
  <si>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</si>
  <si>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</si>
  <si>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</si>
  <si>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</si>
  <si>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</si>
  <si>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</si>
  <si>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</si>
  <si>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</si>
  <si>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</si>
  <si>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</si>
  <si>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</si>
  <si>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</si>
  <si>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</si>
  <si>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</si>
  <si>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</si>
  <si>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</si>
  <si>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</si>
  <si>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</si>
  <si>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</si>
  <si>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</si>
  <si>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</si>
  <si>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</si>
  <si>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</si>
  <si>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</si>
  <si>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</si>
  <si>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</si>
  <si>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</si>
  <si>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</si>
  <si>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</si>
  <si>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</si>
  <si>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</si>
  <si>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</si>
  <si>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</si>
  <si>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</si>
  <si>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</si>
  <si>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</si>
  <si>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</si>
  <si>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</si>
  <si>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</si>
  <si>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</si>
  <si>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</si>
  <si>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</si>
  <si>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</si>
  <si>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</si>
  <si>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</si>
  <si>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</si>
  <si>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</si>
  <si>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</si>
  <si>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</si>
  <si>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</si>
  <si>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</si>
  <si>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</si>
  <si>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</si>
  <si>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</si>
  <si>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</si>
  <si>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</si>
  <si>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</si>
  <si>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</si>
  <si>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</si>
  <si>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</si>
  <si>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</si>
  <si>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</si>
  <si>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</si>
  <si>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</si>
  <si>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</si>
  <si>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</si>
  <si>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</si>
  <si>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</si>
  <si>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</si>
  <si>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</si>
  <si>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</si>
  <si>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</si>
  <si>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</si>
  <si>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</si>
  <si>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</si>
  <si>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</si>
  <si>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</si>
  <si>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</si>
  <si>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</si>
  <si>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</si>
  <si>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</si>
  <si>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</si>
  <si>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</si>
  <si>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</si>
  <si>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</si>
  <si>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</si>
  <si>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</si>
  <si>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</si>
  <si>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</si>
  <si>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</si>
  <si>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</si>
  <si>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</si>
  <si>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</si>
  <si>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</si>
  <si>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</si>
  <si>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</si>
  <si>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</si>
  <si>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</si>
  <si>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</si>
  <si>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</si>
  <si>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</si>
  <si>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</si>
  <si>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</si>
  <si>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</si>
  <si>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</si>
  <si>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</si>
  <si>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</si>
  <si>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</si>
  <si>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</si>
  <si>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</si>
  <si>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</si>
  <si>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</si>
  <si>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</si>
  <si>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</si>
  <si>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</si>
  <si>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</si>
  <si>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</si>
  <si>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</si>
  <si>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</si>
  <si>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</si>
  <si>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</si>
  <si>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</si>
  <si>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</si>
  <si>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</si>
  <si>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</si>
  <si>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</si>
  <si>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</si>
  <si>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</si>
  <si>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</si>
  <si>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</si>
  <si>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</si>
  <si>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</si>
  <si>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</si>
  <si>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</si>
  <si>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</si>
  <si>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</si>
  <si>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</si>
  <si>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</si>
  <si>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</si>
  <si>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</si>
  <si>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</si>
  <si>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</si>
  <si>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</si>
  <si>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</si>
  <si>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</si>
  <si>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</si>
  <si>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</si>
  <si>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</si>
  <si>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</si>
  <si>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</si>
  <si>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</si>
  <si>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</si>
  <si>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</si>
  <si>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</si>
  <si>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</si>
  <si>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</si>
  <si>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</si>
  <si>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</si>
  <si>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</si>
  <si>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</si>
  <si>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</si>
  <si>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</si>
  <si>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</si>
  <si>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</si>
  <si>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</si>
  <si>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</si>
  <si>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</si>
  <si>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</si>
  <si>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</si>
  <si>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</si>
  <si>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</si>
  <si>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</si>
  <si>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</si>
  <si>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</si>
  <si>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</si>
  <si>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</si>
  <si>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</si>
  <si>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</si>
  <si>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</si>
  <si>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</si>
  <si>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</si>
  <si>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</si>
  <si>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</si>
  <si>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</si>
  <si>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</si>
  <si>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</si>
  <si>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</si>
  <si>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</si>
  <si>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</si>
  <si>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</si>
  <si>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</si>
  <si>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</si>
  <si>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</si>
  <si>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</si>
  <si>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</si>
  <si>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</si>
  <si>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</si>
  <si>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</si>
  <si>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</si>
  <si>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</si>
  <si>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</si>
  <si>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</si>
  <si>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</si>
  <si>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</si>
  <si>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</si>
  <si>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</si>
  <si>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</si>
  <si>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</si>
  <si>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</si>
  <si>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</si>
  <si>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</si>
  <si>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</si>
  <si>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</si>
  <si>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</si>
  <si>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</si>
  <si>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</si>
  <si>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</si>
  <si>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</si>
  <si>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</si>
  <si>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</si>
  <si>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</si>
  <si>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</si>
  <si>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</si>
  <si>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</si>
  <si>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</si>
  <si>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</si>
  <si>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</si>
  <si>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</si>
  <si>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</si>
  <si>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</si>
  <si>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</si>
  <si>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</si>
  <si>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</si>
  <si>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</si>
  <si>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</si>
  <si>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</si>
  <si>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</si>
  <si>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</si>
  <si>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</si>
  <si>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</si>
  <si>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</si>
  <si>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</si>
  <si>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</si>
  <si>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</si>
  <si>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</si>
  <si>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</si>
  <si>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</si>
  <si>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</si>
  <si>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</si>
  <si>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</si>
  <si>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</si>
  <si>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</si>
  <si>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</si>
  <si>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</si>
  <si>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</si>
  <si>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</si>
  <si>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</si>
  <si>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</si>
  <si>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</si>
  <si>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</si>
  <si>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</si>
  <si>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</si>
  <si>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</si>
  <si>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</si>
  <si>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</si>
  <si>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</si>
  <si>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</si>
  <si>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</si>
  <si>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</si>
  <si>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</si>
  <si>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</si>
  <si>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</si>
  <si>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</si>
  <si>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</si>
  <si>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</si>
  <si>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</si>
  <si>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</si>
  <si>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</si>
  <si>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</si>
  <si>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</si>
  <si>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</si>
  <si>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</si>
  <si>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</si>
  <si>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</si>
  <si>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</si>
  <si>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</si>
  <si>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</si>
  <si>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</si>
  <si>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</si>
  <si>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</si>
  <si>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</si>
  <si>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</si>
  <si>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</si>
  <si>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</si>
  <si>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</si>
  <si>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</si>
  <si>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</si>
  <si>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</si>
  <si>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</si>
  <si>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</si>
  <si>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</si>
  <si>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</si>
  <si>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</si>
  <si>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</si>
  <si>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</si>
  <si>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</si>
  <si>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</si>
  <si>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</si>
  <si>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</si>
  <si>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</si>
  <si>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</si>
  <si>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</si>
  <si>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</si>
  <si>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</si>
  <si>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</si>
  <si>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</si>
  <si>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</si>
  <si>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</si>
  <si>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</si>
  <si>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</si>
  <si>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</si>
  <si>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</si>
  <si>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</si>
  <si>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</si>
  <si>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</si>
  <si>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</si>
  <si>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</si>
  <si>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</si>
  <si>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</si>
  <si>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</si>
  <si>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</si>
  <si>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</si>
  <si>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</si>
  <si>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</si>
  <si>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</si>
  <si>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</si>
  <si>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</si>
  <si>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</si>
  <si>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</si>
  <si>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</si>
  <si>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</si>
  <si>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</si>
  <si>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</si>
  <si>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</si>
  <si>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</si>
  <si>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</si>
  <si>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</si>
  <si>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</si>
  <si>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</si>
  <si>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</si>
  <si>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</si>
  <si>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</si>
  <si>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</si>
  <si>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</si>
  <si>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</si>
  <si>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</si>
  <si>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</si>
  <si>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</si>
  <si>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</si>
  <si>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</si>
  <si>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</si>
  <si>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</si>
  <si>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</si>
  <si>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</si>
  <si>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</si>
  <si>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</si>
  <si>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</si>
  <si>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</si>
  <si>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</si>
  <si>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</si>
  <si>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</si>
  <si>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</si>
  <si>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</si>
  <si>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</si>
  <si>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</si>
  <si>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</si>
  <si>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</si>
  <si>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</si>
  <si>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</si>
  <si>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</si>
  <si>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</si>
  <si>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</si>
  <si>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</si>
  <si>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</si>
  <si>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</si>
  <si>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</si>
  <si>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</si>
  <si>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</si>
  <si>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</si>
  <si>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</si>
  <si>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</si>
  <si>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</si>
  <si>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</si>
  <si>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</si>
  <si>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</si>
  <si>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</si>
  <si>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</si>
  <si>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</si>
  <si>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</si>
  <si>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</si>
  <si>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</si>
  <si>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</si>
  <si>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</si>
  <si>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</si>
  <si>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</si>
  <si>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</si>
  <si>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</si>
  <si>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</si>
  <si>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</si>
  <si>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</si>
  <si>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</si>
  <si>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</si>
  <si>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</si>
  <si>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</si>
  <si>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</si>
  <si>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</si>
  <si>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</si>
  <si>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</si>
  <si>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</si>
  <si>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</si>
  <si>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</si>
  <si>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</si>
  <si>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</si>
  <si>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</si>
  <si>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</si>
  <si>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</si>
  <si>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</si>
  <si>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</si>
  <si>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</si>
  <si>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</si>
  <si>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</si>
  <si>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</si>
  <si>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</si>
  <si>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</si>
  <si>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</si>
  <si>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</si>
  <si>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</si>
  <si>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</si>
  <si>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</si>
  <si>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</si>
  <si>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</si>
  <si>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</si>
  <si>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</si>
  <si>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</si>
  <si>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</si>
  <si>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</si>
  <si>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</si>
  <si>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</si>
  <si>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</si>
  <si>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</si>
  <si>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</si>
  <si>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</si>
  <si>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</si>
  <si>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</si>
  <si>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</si>
  <si>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</si>
  <si>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</si>
  <si>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</si>
  <si>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</si>
  <si>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</si>
  <si>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</si>
  <si>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</si>
  <si>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</si>
  <si>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</si>
  <si>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</si>
  <si>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</si>
  <si>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</si>
  <si>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</si>
  <si>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</si>
  <si>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</si>
  <si>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</si>
  <si>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</si>
  <si>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</si>
  <si>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</si>
  <si>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</si>
  <si>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</si>
  <si>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</si>
  <si>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</si>
  <si>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</si>
  <si>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</si>
  <si>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</si>
  <si>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</si>
  <si>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</si>
  <si>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</si>
  <si>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</si>
  <si>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</si>
  <si>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</si>
  <si>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</si>
  <si>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</si>
  <si>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</si>
  <si>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</si>
  <si>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</si>
  <si>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</si>
  <si>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</si>
  <si>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</si>
  <si>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</si>
  <si>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</si>
  <si>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</si>
  <si>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</si>
  <si>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</si>
  <si>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</si>
  <si>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</si>
  <si>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</si>
  <si>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</si>
  <si>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</si>
  <si>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</si>
  <si>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</si>
  <si>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</si>
  <si>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</si>
  <si>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</si>
  <si>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</si>
  <si>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</si>
  <si>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</si>
  <si>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</si>
  <si>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</si>
  <si>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</si>
  <si>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</si>
  <si>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</si>
  <si>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</si>
  <si>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</si>
  <si>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</si>
  <si>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</si>
  <si>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</si>
  <si>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</si>
  <si>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</si>
  <si>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</si>
  <si>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</si>
  <si>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</si>
  <si>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</si>
  <si>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</si>
  <si>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</si>
  <si>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</si>
  <si>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</si>
  <si>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</si>
  <si>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</si>
  <si>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</si>
  <si>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</si>
  <si>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</si>
  <si>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</si>
  <si>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</si>
  <si>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</si>
  <si>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</si>
  <si>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</si>
  <si>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</si>
  <si>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</si>
  <si>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</si>
  <si>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</si>
  <si>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</si>
  <si>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</si>
  <si>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</si>
  <si>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</si>
  <si>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</si>
  <si>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</si>
  <si>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</si>
  <si>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</si>
  <si>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</si>
  <si>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</si>
  <si>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</si>
  <si>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</si>
  <si>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</si>
  <si>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</si>
  <si>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</si>
  <si>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</si>
  <si>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</si>
  <si>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</si>
  <si>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</si>
  <si>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</si>
  <si>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</si>
  <si>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</si>
  <si>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</si>
  <si>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</si>
  <si>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</si>
  <si>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</si>
  <si>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</si>
  <si>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</si>
  <si>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</si>
  <si>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</si>
  <si>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</si>
  <si>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</si>
  <si>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</si>
  <si>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</si>
  <si>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</si>
  <si>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</si>
  <si>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</si>
  <si>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</si>
  <si>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</si>
  <si>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</si>
  <si>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</si>
  <si>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</si>
  <si>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</si>
  <si>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</si>
  <si>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</si>
  <si>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</si>
  <si>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</si>
  <si>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</si>
  <si>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</si>
  <si>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</si>
  <si>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</si>
  <si>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</si>
  <si>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</si>
  <si>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</si>
  <si>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</si>
  <si>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</si>
  <si>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</si>
  <si>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</si>
  <si>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</si>
  <si>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</si>
  <si>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</si>
  <si>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</si>
  <si>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</si>
  <si>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</si>
  <si>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</si>
  <si>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</si>
  <si>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</si>
  <si>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</si>
  <si>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</si>
  <si>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</si>
  <si>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</si>
  <si>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</si>
  <si>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</si>
  <si>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</si>
  <si>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</si>
  <si>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</si>
  <si>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</si>
  <si>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</si>
  <si>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</si>
  <si>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</si>
  <si>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</si>
  <si>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</si>
  <si>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</si>
  <si>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</si>
  <si>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</si>
  <si>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</si>
  <si>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</si>
  <si>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</si>
  <si>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</si>
  <si>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</si>
  <si>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</si>
  <si>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</si>
  <si>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</si>
  <si>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</si>
  <si>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</si>
  <si>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</si>
  <si>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</si>
  <si>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</si>
  <si>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</si>
  <si>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</si>
  <si>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</si>
  <si>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</si>
  <si>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</si>
  <si>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</si>
  <si>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</si>
  <si>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</si>
  <si>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</si>
  <si>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</si>
  <si>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</si>
  <si>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</si>
  <si>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</si>
  <si>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</si>
  <si>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</si>
  <si>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</si>
  <si>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</si>
  <si>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</si>
  <si>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</si>
  <si>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</si>
  <si>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</si>
  <si>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</si>
  <si>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</si>
  <si>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</si>
  <si>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</si>
  <si>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</si>
  <si>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</si>
  <si>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</si>
  <si>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</si>
  <si>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</si>
  <si>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</si>
  <si>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</si>
  <si>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</si>
  <si>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</si>
  <si>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</si>
  <si>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</si>
  <si>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</si>
  <si>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</si>
  <si>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</si>
  <si>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</si>
  <si>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</si>
  <si>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</si>
  <si>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</si>
  <si>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</si>
  <si>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</si>
  <si>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</si>
  <si>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</si>
  <si>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</si>
  <si>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</si>
  <si>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</si>
  <si>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</si>
  <si>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</si>
  <si>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</si>
  <si>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</si>
  <si>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</si>
  <si>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</si>
  <si>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</si>
  <si>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</si>
  <si>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</si>
  <si>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</si>
  <si>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</si>
  <si>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</si>
  <si>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</si>
  <si>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</si>
  <si>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</si>
  <si>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</si>
  <si>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</si>
  <si>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</si>
  <si>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</si>
  <si>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</si>
  <si>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</si>
  <si>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</si>
  <si>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</si>
  <si>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</si>
  <si>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</si>
  <si>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</si>
  <si>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</si>
  <si>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</si>
  <si>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</si>
  <si>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</si>
  <si>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</si>
  <si>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</si>
  <si>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</si>
  <si>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</si>
  <si>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</si>
  <si>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</si>
  <si>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</si>
  <si>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</si>
  <si>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</si>
  <si>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</si>
  <si>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</si>
  <si>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</si>
  <si>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</si>
  <si>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</si>
  <si>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</si>
  <si>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</si>
  <si>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</si>
  <si>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</si>
  <si>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</si>
  <si>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</si>
  <si>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</si>
  <si>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</si>
  <si>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</si>
  <si>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</si>
  <si>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</si>
  <si>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</si>
  <si>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</si>
  <si>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</si>
  <si>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</si>
  <si>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</si>
  <si>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</si>
  <si>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</si>
  <si>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</si>
  <si>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</si>
  <si>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</si>
  <si>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</si>
  <si>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</si>
  <si>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</si>
  <si>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</si>
  <si>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</si>
  <si>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</si>
  <si>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</si>
  <si>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</si>
  <si>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</si>
  <si>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</si>
  <si>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</si>
  <si>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</si>
  <si>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</si>
  <si>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</si>
  <si>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</si>
  <si>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</si>
  <si>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</si>
  <si>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</si>
  <si>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</si>
  <si>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</si>
  <si>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</si>
  <si>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</si>
  <si>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</si>
  <si>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</si>
  <si>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</si>
  <si>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</si>
  <si>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</si>
  <si>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</si>
  <si>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</si>
  <si>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</si>
  <si>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</si>
  <si>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</si>
  <si>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</si>
  <si>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</si>
  <si>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</si>
  <si>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</si>
  <si>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</si>
  <si>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</si>
  <si>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</si>
  <si>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</si>
  <si>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</si>
  <si>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</si>
  <si>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</si>
  <si>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</si>
  <si>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</si>
  <si>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</si>
  <si>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</si>
  <si>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</si>
  <si>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</si>
  <si>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</si>
  <si>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</si>
  <si>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</si>
  <si>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</si>
  <si>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</si>
  <si>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</si>
  <si>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</si>
  <si>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</si>
  <si>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</si>
  <si>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</si>
  <si>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</si>
  <si>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</si>
  <si>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</si>
  <si>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</si>
  <si>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</si>
  <si>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</si>
  <si>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</si>
  <si>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</si>
  <si>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</si>
  <si>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</si>
  <si>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</si>
  <si>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</si>
  <si>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</si>
  <si>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</si>
  <si>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</si>
  <si>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</si>
  <si>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</si>
  <si>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</si>
  <si>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</si>
  <si>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</si>
  <si>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</si>
  <si>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</si>
  <si>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</si>
  <si>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</si>
  <si>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</si>
  <si>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</si>
  <si>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</si>
  <si>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</si>
  <si>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</si>
  <si>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</si>
  <si>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</si>
  <si>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</si>
  <si>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</si>
  <si>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</si>
  <si>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</si>
  <si>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</si>
  <si>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</si>
  <si>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</si>
  <si>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</si>
  <si>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</si>
  <si>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</si>
  <si>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</si>
  <si>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</si>
  <si>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</si>
  <si>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</si>
  <si>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</si>
  <si>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</si>
  <si>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</si>
  <si>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</si>
  <si>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</si>
  <si>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</si>
  <si>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</si>
  <si>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</si>
  <si>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</si>
  <si>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</si>
  <si>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</si>
  <si>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</si>
  <si>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</si>
  <si>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</si>
  <si>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</si>
  <si>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</si>
  <si>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</si>
  <si>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</si>
  <si>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</si>
  <si>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</si>
  <si>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</si>
  <si>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</si>
  <si>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</si>
  <si>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</si>
  <si>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</si>
  <si>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</si>
  <si>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</si>
  <si>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</si>
  <si>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</si>
  <si>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</si>
  <si>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</si>
  <si>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</si>
  <si>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</si>
  <si>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</si>
  <si>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</si>
  <si>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</si>
  <si>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</si>
  <si>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</si>
  <si>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</si>
  <si>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</si>
  <si>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</si>
  <si>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</si>
  <si>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</si>
  <si>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</si>
  <si>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</si>
  <si>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</si>
  <si>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</si>
  <si>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</si>
  <si>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</si>
  <si>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</si>
  <si>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</si>
  <si>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</si>
  <si>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</si>
  <si>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</si>
  <si>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</si>
  <si>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</si>
  <si>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</si>
  <si>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</si>
  <si>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</si>
  <si>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</si>
  <si>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</si>
  <si>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</si>
  <si>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</si>
  <si>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</si>
  <si>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</si>
  <si>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</si>
  <si>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</si>
  <si>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</si>
  <si>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</si>
  <si>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</si>
  <si>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</si>
  <si>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</si>
  <si>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</si>
  <si>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</si>
  <si>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</si>
  <si>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</si>
  <si>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</si>
  <si>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</si>
  <si>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</si>
  <si>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</si>
  <si>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</si>
  <si>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</si>
  <si>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</si>
  <si>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</si>
  <si>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</si>
  <si>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</si>
  <si>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</si>
  <si>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</si>
  <si>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</si>
  <si>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</si>
  <si>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</si>
  <si>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</si>
  <si>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</si>
  <si>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</si>
  <si>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</si>
  <si>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</si>
  <si>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</si>
  <si>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</si>
  <si>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</si>
  <si>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</si>
  <si>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</si>
  <si>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</si>
  <si>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</si>
  <si>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</si>
  <si>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</si>
  <si>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</si>
  <si>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</si>
  <si>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</si>
  <si>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</si>
  <si>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</si>
  <si>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</si>
  <si>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</si>
  <si>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</si>
  <si>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</si>
  <si>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</si>
  <si>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</si>
  <si>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</si>
  <si>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</si>
  <si>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</si>
  <si>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</si>
  <si>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</si>
  <si>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</si>
  <si>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</si>
  <si>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</si>
  <si>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</si>
  <si>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</si>
  <si>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</si>
  <si>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</si>
  <si>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</si>
  <si>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</si>
  <si>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</si>
  <si>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</si>
  <si>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</si>
  <si>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</si>
  <si>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</si>
  <si>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</si>
  <si>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</si>
  <si>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</si>
  <si>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</si>
  <si>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</si>
  <si>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</si>
  <si>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</si>
  <si>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</si>
  <si>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</si>
  <si>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</si>
  <si>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</si>
  <si>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</si>
  <si>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</si>
  <si>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</si>
  <si>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</si>
  <si>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</si>
  <si>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</si>
  <si>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</si>
  <si>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</si>
  <si>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</si>
  <si>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</si>
  <si>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</si>
  <si>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</si>
  <si>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</si>
  <si>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</si>
  <si>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</si>
  <si>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</si>
  <si>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</si>
  <si>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</si>
  <si>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</si>
  <si>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</si>
  <si>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</si>
  <si>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</si>
  <si>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</si>
  <si>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</si>
  <si>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</si>
  <si>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</si>
  <si>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</si>
  <si>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</si>
  <si>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</si>
  <si>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</si>
  <si>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</si>
  <si>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</si>
  <si>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</si>
  <si>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</si>
  <si>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</si>
  <si>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</si>
  <si>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</si>
  <si>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</si>
  <si>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</si>
  <si>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</si>
  <si>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</si>
  <si>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</si>
  <si>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</si>
  <si>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</si>
  <si>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</si>
  <si>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</si>
  <si>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</si>
  <si>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</si>
  <si>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</si>
  <si>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</si>
  <si>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</si>
  <si>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</si>
  <si>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</si>
  <si>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</si>
  <si>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</si>
  <si>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</si>
  <si>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</si>
  <si>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</si>
  <si>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</si>
  <si>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</si>
  <si>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</si>
  <si>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</si>
  <si>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</si>
  <si>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</si>
  <si>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</si>
  <si>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</si>
  <si>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</si>
  <si>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</si>
  <si>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</si>
  <si>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</si>
  <si>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</si>
  <si>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</si>
  <si>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</si>
  <si>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</si>
  <si>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</si>
  <si>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</si>
  <si>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</si>
  <si>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</si>
  <si>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</si>
  <si>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</si>
  <si>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</si>
  <si>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</si>
  <si>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</si>
  <si>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</si>
  <si>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</si>
  <si>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</si>
  <si>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</si>
  <si>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</si>
  <si>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</si>
  <si>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</si>
  <si>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</si>
  <si>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</si>
  <si>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</si>
  <si>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</si>
  <si>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</si>
  <si>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</si>
  <si>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</si>
  <si>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</si>
  <si>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</si>
  <si>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</si>
  <si>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</si>
  <si>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</si>
  <si>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</si>
  <si>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</si>
  <si>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</si>
  <si>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</si>
  <si>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</si>
  <si>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</si>
  <si>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</si>
  <si>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</si>
  <si>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</si>
  <si>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</si>
  <si>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</si>
  <si>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</si>
  <si>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</si>
  <si>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</si>
  <si>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</si>
  <si>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</si>
  <si>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</si>
  <si>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</si>
  <si>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</si>
  <si>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</si>
  <si>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</si>
  <si>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</si>
  <si>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</si>
  <si>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</si>
  <si>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</si>
  <si>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</si>
  <si>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</si>
  <si>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</si>
  <si>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</si>
  <si>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</si>
  <si>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</si>
  <si>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</si>
  <si>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</si>
  <si>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</si>
  <si>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</si>
  <si>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</si>
  <si>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</si>
  <si>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</si>
  <si>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</si>
  <si>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</si>
  <si>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</si>
  <si>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</si>
  <si>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</si>
  <si>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</si>
  <si>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</si>
  <si>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</si>
  <si>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</si>
  <si>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</si>
  <si>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</si>
  <si>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</si>
  <si>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</si>
  <si>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</si>
  <si>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</si>
  <si>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</si>
  <si>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</si>
  <si>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</si>
  <si>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</si>
  <si>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</si>
  <si>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</si>
  <si>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</si>
  <si>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</si>
  <si>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</si>
  <si>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</si>
  <si>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</si>
  <si>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</si>
  <si>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</si>
  <si>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</si>
  <si>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</si>
  <si>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</si>
  <si>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</si>
  <si>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</si>
  <si>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</si>
  <si>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</si>
  <si>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</si>
  <si>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</si>
  <si>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</si>
  <si>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</si>
  <si>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</si>
  <si>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</si>
  <si>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</si>
  <si>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</si>
  <si>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</si>
  <si>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</si>
  <si>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</si>
  <si>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</si>
  <si>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</si>
  <si>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</si>
  <si>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</si>
  <si>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</si>
  <si>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</si>
  <si>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</si>
  <si>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</si>
  <si>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</si>
  <si>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</si>
  <si>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</si>
  <si>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</si>
  <si>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</si>
  <si>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</si>
  <si>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</si>
  <si>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</si>
  <si>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</si>
  <si>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</si>
  <si>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</si>
  <si>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</si>
  <si>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</si>
  <si>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</si>
  <si>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</si>
  <si>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</si>
  <si>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</si>
  <si>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</si>
  <si>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</si>
  <si>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</si>
  <si>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</si>
  <si>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</si>
  <si>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</si>
  <si>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</si>
  <si>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</si>
  <si>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</si>
  <si>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</si>
  <si>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</si>
  <si>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</si>
  <si>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</si>
  <si>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</si>
  <si>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</si>
  <si>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</si>
  <si>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</si>
  <si>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</si>
  <si>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</si>
  <si>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</si>
  <si>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</si>
  <si>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</si>
  <si>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</si>
  <si>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</si>
  <si>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</si>
  <si>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</si>
  <si>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</si>
  <si>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</si>
  <si>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</si>
  <si>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</si>
  <si>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</si>
  <si>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</si>
  <si>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</si>
  <si>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</si>
  <si>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</si>
  <si>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</si>
  <si>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</si>
  <si>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</si>
  <si>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</si>
  <si>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</si>
  <si>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</si>
  <si>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</si>
  <si>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</si>
  <si>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</si>
  <si>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</si>
  <si>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</si>
  <si>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</si>
  <si>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</si>
  <si>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</si>
  <si>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</si>
  <si>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</si>
  <si>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</si>
  <si>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</si>
  <si>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</si>
  <si>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</si>
  <si>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</si>
  <si>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</si>
  <si>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</si>
  <si>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</si>
  <si>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</si>
  <si>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</si>
  <si>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</si>
  <si>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</si>
  <si>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</si>
  <si>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</si>
  <si>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</si>
  <si>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</si>
  <si>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</si>
  <si>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</si>
  <si>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</si>
  <si>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</si>
  <si>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</si>
  <si>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</si>
  <si>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</si>
  <si>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</si>
  <si>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</si>
  <si>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</si>
  <si>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</si>
  <si>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</si>
  <si>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</si>
  <si>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</si>
  <si>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</si>
  <si>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</si>
  <si>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</si>
  <si>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</si>
  <si>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</si>
  <si>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</si>
  <si>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</si>
  <si>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</si>
  <si>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</si>
  <si>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</si>
  <si>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</si>
  <si>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</si>
  <si>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</si>
  <si>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</si>
  <si>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</si>
  <si>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</si>
  <si>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</si>
  <si>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</si>
  <si>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</si>
  <si>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</si>
  <si>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</si>
  <si>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</si>
  <si>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</si>
  <si>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</si>
  <si>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</si>
  <si>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</si>
  <si>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</si>
  <si>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</si>
  <si>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</si>
  <si>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</si>
  <si>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</si>
  <si>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</si>
  <si>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</si>
  <si>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</si>
  <si>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</si>
  <si>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</si>
  <si>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</si>
  <si>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</si>
  <si>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</si>
  <si>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</si>
  <si>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</si>
  <si>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</si>
  <si>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</si>
  <si>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</si>
  <si>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</si>
  <si>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</si>
  <si>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</si>
  <si>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</si>
  <si>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</si>
  <si>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</si>
  <si>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</si>
  <si>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</si>
  <si>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</si>
  <si>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</si>
  <si>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</si>
  <si>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</si>
  <si>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</si>
  <si>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</si>
  <si>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</si>
  <si>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</si>
  <si>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</si>
  <si>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</si>
  <si>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</si>
  <si>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</si>
  <si>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</si>
  <si>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</si>
  <si>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</si>
  <si>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</si>
  <si>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</si>
  <si>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</si>
  <si>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</si>
  <si>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</si>
  <si>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</si>
  <si>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</si>
  <si>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</si>
  <si>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</si>
  <si>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</si>
  <si>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</si>
  <si>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</si>
  <si>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</si>
  <si>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</si>
  <si>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</si>
  <si>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</si>
  <si>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</si>
  <si>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</si>
  <si>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</si>
  <si>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</si>
  <si>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</si>
  <si>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</si>
  <si>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</si>
  <si>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</si>
  <si>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</si>
  <si>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</si>
  <si>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</si>
  <si>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</si>
  <si>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</si>
  <si>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</si>
  <si>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</si>
  <si>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</si>
  <si>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</si>
  <si>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</si>
  <si>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</si>
  <si>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</si>
  <si>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</si>
  <si>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</si>
  <si>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</si>
  <si>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</si>
  <si>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</si>
  <si>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</si>
  <si>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</si>
  <si>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</si>
  <si>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</si>
  <si>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</si>
  <si>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</si>
  <si>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</si>
  <si>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</si>
  <si>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</si>
  <si>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</si>
  <si>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</si>
  <si>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</si>
  <si>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</si>
  <si>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</si>
  <si>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</si>
  <si>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</si>
  <si>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</si>
  <si>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</si>
  <si>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</si>
  <si>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</si>
  <si>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</si>
  <si>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</si>
  <si>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</si>
  <si>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</si>
  <si>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</si>
  <si>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</si>
  <si>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</si>
  <si>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</si>
  <si>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</si>
  <si>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</si>
  <si>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</si>
  <si>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</si>
  <si>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</si>
  <si>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</si>
  <si>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</si>
  <si>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</si>
  <si>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</si>
  <si>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</si>
  <si>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</si>
  <si>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</si>
  <si>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</si>
  <si>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</si>
  <si>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</si>
  <si>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</si>
  <si>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</si>
  <si>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</si>
  <si>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</si>
  <si>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</si>
  <si>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</si>
  <si>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</si>
  <si>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</si>
  <si>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</si>
  <si>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</si>
  <si>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</si>
  <si>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</si>
  <si>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</si>
  <si>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</si>
  <si>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</si>
  <si>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</si>
  <si>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</si>
  <si>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</si>
  <si>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</si>
  <si>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</si>
  <si>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</si>
  <si>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</si>
  <si>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</si>
  <si>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</si>
  <si>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</si>
  <si>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</si>
  <si>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</si>
  <si>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</si>
  <si>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</si>
  <si>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</si>
  <si>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</si>
  <si>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</si>
  <si>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</si>
  <si>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</si>
  <si>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</si>
  <si>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</si>
  <si>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</si>
  <si>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</si>
  <si>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</si>
  <si>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</si>
  <si>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</si>
  <si>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</si>
  <si>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</si>
  <si>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</si>
  <si>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</si>
  <si>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</si>
  <si>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</si>
  <si>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</si>
  <si>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</si>
  <si>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</si>
  <si>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</si>
  <si>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</si>
  <si>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</si>
  <si>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</si>
  <si>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</si>
  <si>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</si>
  <si>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</si>
  <si>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</si>
  <si>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</si>
  <si>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</si>
  <si>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</si>
  <si>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</si>
  <si>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</si>
  <si>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</si>
  <si>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</si>
  <si>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</si>
  <si>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</si>
  <si>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</si>
  <si>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</si>
  <si>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</si>
  <si>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</si>
  <si>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</si>
  <si>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</si>
  <si>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</si>
  <si>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</si>
  <si>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</si>
  <si>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</si>
  <si>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</si>
  <si>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</si>
  <si>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</si>
  <si>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</si>
  <si>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</si>
  <si>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</si>
  <si>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</si>
  <si>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</si>
  <si>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</si>
  <si>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</si>
  <si>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</si>
  <si>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</si>
  <si>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</si>
  <si>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</si>
  <si>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</si>
  <si>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</si>
  <si>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</si>
  <si>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</si>
  <si>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</si>
  <si>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</si>
  <si>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</si>
  <si>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</si>
  <si>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</si>
  <si>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</si>
  <si>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</si>
  <si>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</si>
  <si>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</si>
  <si>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</si>
  <si>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</si>
  <si>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</si>
  <si>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</si>
  <si>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</si>
  <si>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</si>
  <si>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</si>
  <si>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</si>
  <si>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</si>
  <si>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</si>
  <si>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</si>
  <si>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</si>
  <si>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</si>
  <si>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</si>
  <si>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</si>
  <si>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</si>
  <si>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</si>
  <si>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</si>
  <si>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</si>
  <si>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</si>
  <si>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</si>
  <si>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</si>
  <si>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</si>
  <si>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</si>
  <si>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</si>
  <si>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</si>
  <si>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</si>
  <si>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</si>
  <si>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</si>
  <si>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</si>
  <si>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</si>
  <si>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</si>
  <si>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</si>
  <si>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</si>
  <si>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</si>
  <si>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</si>
  <si>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</si>
  <si>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</si>
  <si>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</si>
  <si>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</si>
  <si>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</si>
  <si>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</si>
  <si>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</si>
  <si>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</si>
  <si>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</si>
  <si>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</si>
  <si>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</si>
  <si>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</si>
  <si>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</si>
  <si>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</si>
  <si>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</si>
  <si>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</si>
  <si>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</si>
  <si>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</si>
  <si>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</si>
  <si>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</si>
  <si>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</si>
  <si>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</si>
  <si>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</si>
  <si>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</si>
  <si>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</si>
  <si>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</si>
  <si>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</si>
  <si>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</si>
  <si>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</si>
  <si>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</si>
  <si>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</si>
  <si>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</si>
  <si>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</si>
  <si>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</si>
  <si>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</si>
  <si>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</si>
  <si>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</si>
  <si>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</si>
  <si>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</si>
  <si>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</si>
  <si>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</si>
  <si>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</si>
  <si>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</si>
  <si>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</si>
  <si>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</si>
  <si>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</si>
  <si>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</si>
  <si>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</si>
  <si>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</si>
  <si>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</si>
  <si>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</si>
  <si>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</si>
  <si>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</si>
  <si>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</si>
  <si>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</si>
  <si>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</si>
  <si>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</si>
  <si>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</si>
  <si>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</si>
  <si>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</si>
  <si>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</si>
  <si>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</si>
  <si>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</si>
  <si>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</si>
  <si>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</si>
  <si>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</si>
  <si>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</si>
  <si>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</si>
  <si>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</si>
  <si>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</si>
  <si>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</si>
  <si>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</si>
  <si>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</si>
  <si>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</si>
  <si>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</si>
  <si>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</si>
  <si>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</si>
  <si>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</si>
  <si>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</si>
  <si>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</si>
  <si>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</si>
  <si>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</si>
  <si>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</si>
  <si>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</si>
  <si>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</si>
  <si>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</si>
  <si>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</si>
  <si>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</si>
  <si>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</si>
  <si>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</si>
  <si>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</si>
  <si>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</si>
  <si>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</si>
  <si>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</si>
  <si>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</si>
  <si>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</si>
  <si>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</si>
  <si>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</si>
  <si>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</si>
  <si>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</si>
  <si>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</si>
  <si>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</si>
  <si>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</si>
  <si>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</si>
  <si>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</si>
  <si>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</si>
  <si>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</si>
  <si>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</si>
  <si>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</si>
  <si>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</si>
  <si>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</si>
  <si>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</si>
  <si>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</si>
  <si>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</si>
  <si>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</si>
  <si>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</si>
  <si>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</si>
  <si>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</si>
  <si>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</si>
  <si>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</si>
  <si>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</si>
  <si>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</si>
  <si>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</si>
  <si>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</si>
  <si>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</si>
  <si>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</si>
  <si>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</si>
  <si>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</si>
  <si>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</si>
  <si>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</si>
  <si>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</si>
  <si>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</si>
  <si>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</si>
  <si>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</si>
  <si>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</si>
  <si>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</si>
  <si>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</si>
  <si>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</si>
  <si>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</si>
  <si>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</si>
  <si>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</si>
  <si>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</si>
  <si>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</si>
  <si>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</si>
  <si>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</si>
  <si>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</si>
  <si>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</si>
  <si>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</si>
  <si>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</si>
  <si>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</si>
  <si>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</si>
  <si>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</si>
  <si>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</si>
  <si>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</si>
  <si>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</si>
  <si>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</si>
  <si>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</si>
  <si>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</si>
  <si>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</si>
  <si>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</si>
  <si>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</si>
  <si>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</si>
  <si>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</si>
  <si>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</si>
  <si>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</si>
  <si>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</si>
  <si>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</si>
  <si>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</si>
  <si>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</si>
  <si>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</si>
  <si>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</si>
  <si>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</si>
  <si>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</si>
  <si>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</si>
  <si>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</si>
  <si>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</si>
  <si>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</si>
  <si>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</si>
  <si>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</si>
  <si>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</si>
  <si>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</si>
  <si>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</si>
  <si>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</si>
  <si>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</si>
  <si>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</si>
  <si>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</si>
  <si>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</si>
  <si>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</si>
  <si>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</si>
  <si>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</si>
  <si>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</si>
  <si>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</si>
  <si>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</si>
  <si>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</si>
  <si>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</si>
  <si>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</si>
  <si>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</si>
  <si>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</si>
  <si>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</si>
  <si>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</si>
  <si>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</si>
  <si>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</si>
  <si>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</si>
  <si>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</si>
  <si>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</si>
  <si>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</si>
  <si>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</si>
  <si>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</si>
  <si>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</si>
  <si>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</si>
  <si>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</si>
  <si>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</si>
  <si>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</si>
  <si>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</si>
  <si>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</si>
  <si>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</si>
  <si>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</si>
  <si>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</si>
  <si>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</si>
  <si>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</si>
  <si>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</si>
  <si>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</si>
  <si>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</si>
  <si>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</si>
  <si>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</si>
  <si>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</si>
  <si>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</si>
  <si>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</si>
  <si>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</si>
  <si>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</si>
  <si>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</si>
  <si>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</si>
  <si>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</si>
  <si>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</si>
  <si>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</si>
  <si>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</si>
  <si>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</si>
  <si>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</si>
  <si>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</si>
  <si>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</si>
  <si>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</si>
  <si>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</si>
  <si>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</si>
  <si>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</si>
  <si>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</si>
  <si>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</si>
  <si>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</si>
  <si>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</si>
  <si>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</si>
  <si>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</si>
  <si>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</si>
  <si>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</si>
  <si>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</si>
  <si>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</si>
  <si>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</si>
  <si>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</si>
  <si>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</si>
  <si>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</si>
  <si>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</si>
  <si>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</si>
  <si>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</si>
  <si>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</si>
  <si>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</si>
  <si>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</si>
  <si>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</si>
  <si>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</si>
  <si>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</si>
  <si>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</si>
  <si>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</si>
  <si>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</si>
  <si>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</si>
  <si>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</si>
  <si>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</si>
  <si>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</si>
  <si>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</si>
  <si>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</si>
  <si>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</si>
  <si>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</si>
  <si>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</si>
  <si>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</si>
  <si>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</si>
  <si>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</si>
  <si>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</si>
  <si>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</si>
  <si>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</si>
  <si>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</si>
  <si>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</si>
  <si>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</si>
  <si>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</si>
  <si>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</si>
  <si>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</si>
  <si>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</si>
  <si>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</si>
  <si>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</si>
  <si>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</si>
  <si>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</si>
  <si>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</si>
  <si>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</si>
  <si>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</si>
  <si>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</si>
  <si>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</si>
  <si>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</si>
  <si>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</si>
  <si>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</si>
  <si>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</si>
  <si>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</si>
  <si>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</si>
  <si>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</si>
  <si>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</si>
  <si>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</si>
  <si>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</si>
  <si>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</si>
  <si>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</si>
  <si>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</si>
  <si>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</si>
  <si>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</si>
  <si>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</si>
  <si>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</si>
  <si>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</si>
  <si>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</si>
  <si>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</si>
  <si>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</si>
  <si>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</si>
  <si>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</si>
  <si>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</si>
  <si>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</si>
  <si>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</si>
  <si>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</si>
  <si>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</si>
  <si>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</si>
  <si>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</si>
  <si>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</si>
  <si>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</si>
  <si>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</si>
  <si>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</si>
  <si>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</si>
  <si>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</si>
  <si>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</si>
  <si>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</si>
  <si>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</si>
  <si>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</si>
  <si>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</si>
  <si>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</si>
  <si>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</si>
  <si>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</si>
  <si>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</si>
  <si>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</si>
  <si>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</si>
  <si>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</si>
  <si>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</si>
  <si>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</si>
  <si>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</si>
  <si>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</si>
  <si>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</si>
  <si>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</si>
  <si>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</si>
  <si>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</si>
  <si>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</si>
  <si>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</si>
  <si>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</si>
  <si>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</si>
  <si>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</si>
  <si>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</si>
  <si>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</si>
  <si>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</si>
  <si>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</si>
  <si>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</si>
  <si>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</si>
  <si>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</si>
  <si>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</si>
  <si>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</si>
  <si>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</si>
  <si>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</si>
  <si>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</si>
  <si>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</si>
  <si>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</si>
  <si>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</si>
  <si>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</si>
  <si>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</si>
  <si>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</si>
  <si>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</si>
  <si>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</si>
  <si>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</si>
  <si>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</si>
  <si>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</si>
  <si>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</si>
  <si>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</si>
  <si>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</si>
  <si>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</si>
  <si>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</si>
  <si>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</si>
  <si>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</si>
  <si>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</si>
  <si>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</si>
  <si>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</si>
  <si>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</si>
  <si>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</si>
  <si>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</si>
  <si>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</si>
  <si>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</si>
  <si>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</si>
  <si>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</si>
  <si>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</si>
  <si>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</si>
  <si>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</si>
  <si>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</si>
  <si>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</si>
  <si>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</si>
  <si>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</si>
  <si>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</si>
  <si>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</si>
  <si>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</si>
  <si>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</si>
  <si>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</si>
  <si>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</si>
  <si>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</si>
  <si>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</si>
  <si>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</si>
  <si>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</si>
  <si>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</si>
  <si>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</si>
  <si>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</si>
  <si>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</si>
  <si>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</si>
  <si>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</si>
  <si>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</si>
  <si>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</si>
  <si>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</si>
  <si>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</si>
  <si>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</si>
  <si>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</si>
  <si>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</si>
  <si>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</si>
  <si>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</si>
  <si>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</si>
  <si>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</si>
  <si>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</si>
  <si>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</si>
  <si>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</si>
  <si>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</si>
  <si>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</si>
  <si>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</si>
  <si>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</si>
  <si>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</si>
  <si>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</si>
  <si>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</si>
  <si>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</si>
  <si>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</si>
  <si>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</si>
  <si>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</si>
  <si>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</si>
  <si>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</si>
  <si>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</si>
  <si>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</si>
  <si>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</si>
  <si>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</si>
  <si>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</si>
  <si>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</si>
  <si>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</si>
  <si>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</si>
  <si>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</si>
  <si>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</si>
  <si>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</si>
  <si>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</si>
  <si>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</si>
  <si>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</si>
  <si>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</si>
  <si>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</si>
  <si>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</si>
  <si>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</si>
  <si>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</si>
  <si>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</si>
  <si>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</si>
  <si>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</si>
  <si>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</si>
  <si>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</si>
  <si>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</si>
  <si>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</si>
  <si>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</si>
  <si>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</si>
  <si>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</si>
  <si>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</si>
  <si>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</si>
  <si>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</si>
  <si>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</si>
  <si>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</si>
  <si>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</si>
  <si>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</si>
  <si>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</si>
  <si>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</si>
  <si>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</si>
  <si>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</si>
  <si>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</si>
  <si>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</si>
  <si>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</si>
  <si>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</si>
  <si>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</si>
  <si>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</si>
  <si>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</si>
  <si>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</si>
  <si>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</si>
  <si>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</si>
  <si>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</si>
  <si>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</si>
  <si>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</si>
  <si>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</si>
  <si>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</si>
  <si>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</si>
  <si>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</si>
  <si>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</si>
  <si>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</si>
  <si>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</si>
  <si>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</si>
  <si>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</si>
  <si>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</si>
  <si>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</si>
  <si>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</si>
  <si>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</si>
  <si>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</si>
  <si>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</si>
  <si>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</si>
  <si>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</si>
  <si>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</si>
  <si>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</si>
  <si>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</si>
  <si>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</si>
  <si>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</si>
  <si>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</si>
  <si>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</si>
  <si>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</si>
  <si>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</si>
  <si>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</si>
  <si>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</si>
  <si>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</si>
  <si>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</si>
  <si>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</si>
  <si>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</si>
  <si>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</si>
  <si>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</si>
  <si>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</si>
  <si>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</si>
  <si>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</si>
  <si>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</si>
  <si>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</si>
  <si>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</si>
  <si>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</si>
  <si>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</si>
  <si>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</si>
  <si>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</si>
  <si>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</si>
  <si>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</si>
  <si>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</si>
  <si>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</si>
  <si>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</si>
  <si>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</si>
  <si>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</si>
  <si>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</si>
  <si>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</si>
  <si>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</si>
  <si>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</si>
  <si>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</si>
  <si>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</si>
  <si>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</si>
  <si>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</si>
  <si>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</si>
  <si>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</si>
  <si>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</si>
  <si>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</si>
  <si>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</si>
  <si>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</si>
  <si>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</si>
  <si>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</si>
  <si>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</si>
  <si>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</si>
  <si>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</si>
  <si>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</si>
  <si>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</si>
  <si>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</si>
  <si>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</si>
  <si>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</si>
  <si>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</si>
  <si>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</si>
  <si>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</si>
  <si>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</si>
  <si>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</si>
  <si>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</si>
  <si>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</si>
  <si>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</si>
  <si>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</si>
  <si>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</si>
  <si>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</si>
  <si>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</si>
  <si>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</si>
  <si>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</si>
  <si>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</si>
  <si>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</si>
  <si>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</si>
  <si>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</si>
  <si>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</si>
  <si>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</si>
  <si>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</si>
  <si>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</si>
  <si>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</si>
  <si>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</si>
  <si>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</si>
  <si>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</si>
  <si>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</si>
  <si>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</si>
  <si>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</si>
  <si>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</si>
  <si>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</si>
  <si>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</si>
  <si>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</si>
  <si>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</si>
  <si>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</si>
  <si>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</si>
  <si>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</si>
  <si>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</si>
  <si>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</si>
  <si>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</si>
  <si>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</si>
  <si>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</si>
  <si>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</si>
  <si>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</si>
  <si>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</si>
  <si>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</si>
  <si>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</si>
  <si>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</si>
  <si>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</si>
  <si>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</si>
  <si>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</si>
  <si>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</si>
  <si>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</si>
  <si>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</si>
  <si>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</si>
  <si>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</si>
  <si>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</si>
  <si>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</si>
  <si>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</si>
  <si>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</si>
  <si>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</si>
  <si>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</si>
  <si>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</si>
  <si>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</si>
  <si>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</si>
  <si>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</si>
  <si>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</si>
  <si>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</si>
  <si>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</si>
  <si>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</si>
  <si>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</si>
  <si>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</si>
  <si>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</si>
  <si>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</si>
  <si>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</si>
  <si>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</si>
  <si>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</si>
  <si>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</si>
  <si>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</si>
  <si>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</si>
  <si>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</si>
  <si>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</si>
  <si>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</si>
  <si>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</si>
  <si>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</si>
  <si>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</si>
  <si>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</si>
  <si>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</si>
  <si>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</si>
  <si>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</si>
  <si>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</si>
  <si>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</si>
  <si>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</si>
  <si>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</si>
  <si>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</si>
  <si>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</si>
  <si>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</si>
  <si>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</si>
  <si>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</si>
  <si>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</si>
  <si>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</si>
  <si>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</si>
  <si>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</si>
  <si>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</si>
  <si>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</si>
  <si>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</si>
  <si>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</si>
  <si>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</si>
  <si>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</si>
  <si>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</si>
  <si>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</si>
  <si>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</si>
  <si>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</si>
  <si>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</si>
  <si>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</si>
  <si>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</si>
  <si>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</si>
  <si>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</si>
  <si>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</si>
  <si>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</si>
  <si>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</si>
  <si>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</si>
  <si>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</si>
  <si>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</si>
  <si>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</si>
  <si>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</si>
  <si>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</si>
  <si>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</si>
  <si>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</si>
  <si>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</si>
  <si>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</si>
  <si>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</si>
  <si>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</si>
  <si>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</si>
  <si>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</si>
  <si>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</si>
  <si>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</si>
  <si>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</si>
  <si>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</si>
  <si>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</si>
  <si>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</si>
  <si>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</si>
  <si>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</si>
  <si>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</si>
  <si>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</si>
  <si>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</si>
  <si>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</si>
  <si>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</si>
  <si>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</si>
  <si>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</si>
  <si>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</si>
  <si>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</si>
  <si>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</si>
  <si>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</si>
  <si>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</si>
  <si>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</si>
  <si>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</si>
  <si>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</si>
  <si>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</si>
  <si>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</si>
  <si>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</si>
  <si>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</si>
  <si>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</si>
  <si>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</si>
  <si>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</si>
  <si>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</si>
  <si>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</si>
  <si>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</si>
  <si>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</si>
  <si>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</si>
  <si>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</si>
  <si>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</si>
  <si>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</si>
  <si>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</si>
  <si>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</si>
  <si>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</si>
  <si>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</si>
  <si>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</si>
  <si>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</si>
  <si>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</si>
  <si>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</si>
  <si>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</si>
  <si>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</si>
  <si>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</si>
  <si>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</si>
  <si>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</si>
  <si>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</si>
  <si>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</si>
  <si>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</si>
  <si>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</si>
  <si>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</si>
  <si>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</si>
  <si>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</si>
  <si>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</si>
  <si>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</si>
  <si>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</si>
  <si>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</si>
  <si>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</si>
  <si>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</si>
  <si>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</si>
  <si>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</si>
  <si>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</si>
  <si>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</si>
  <si>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</si>
  <si>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</si>
  <si>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</si>
  <si>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</si>
  <si>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</si>
  <si>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</si>
  <si>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</si>
  <si>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</si>
  <si>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</si>
  <si>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</si>
  <si>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</si>
  <si>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</si>
  <si>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</si>
  <si>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</si>
  <si>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</si>
  <si>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</si>
  <si>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</si>
  <si>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</si>
  <si>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</si>
  <si>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</si>
  <si>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</si>
  <si>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</si>
  <si>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</si>
  <si>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</si>
  <si>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</si>
  <si>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</si>
  <si>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</si>
  <si>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</si>
  <si>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</si>
  <si>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</si>
  <si>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</si>
  <si>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</si>
  <si>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</si>
  <si>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</si>
  <si>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</si>
  <si>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</si>
  <si>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</si>
  <si>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</si>
  <si>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</si>
  <si>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</si>
  <si>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</si>
  <si>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</si>
  <si>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</si>
  <si>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</si>
  <si>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</si>
  <si>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</si>
  <si>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</si>
  <si>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</si>
  <si>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</si>
  <si>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</si>
  <si>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</si>
  <si>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</si>
  <si>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</si>
  <si>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</si>
  <si>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</si>
  <si>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</si>
  <si>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</si>
  <si>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</si>
  <si>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</si>
  <si>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</si>
  <si>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</si>
  <si>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</si>
  <si>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</si>
  <si>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</si>
  <si>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</si>
  <si>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</si>
  <si>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</si>
  <si>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</si>
  <si>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</si>
  <si>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</si>
  <si>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</si>
  <si>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</si>
  <si>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</si>
  <si>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</si>
  <si>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</si>
  <si>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</si>
  <si>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</si>
  <si>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</si>
  <si>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</si>
  <si>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</si>
  <si>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</si>
  <si>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</si>
  <si>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</si>
  <si>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</si>
  <si>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</si>
  <si>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</si>
  <si>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</si>
  <si>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</si>
  <si>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</si>
  <si>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</si>
  <si>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</si>
  <si>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</si>
  <si>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</si>
  <si>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</si>
  <si>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</si>
  <si>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</si>
  <si>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</si>
  <si>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</si>
  <si>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</si>
  <si>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</si>
  <si>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</si>
  <si>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</si>
  <si>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</si>
  <si>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</si>
  <si>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</si>
  <si>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</si>
  <si>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</si>
  <si>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</si>
  <si>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</si>
  <si>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</si>
  <si>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</si>
  <si>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</si>
  <si>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</si>
  <si>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</si>
  <si>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</si>
  <si>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</si>
  <si>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</si>
  <si>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</si>
  <si>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</si>
  <si>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</si>
  <si>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</si>
  <si>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</si>
  <si>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</si>
  <si>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</si>
  <si>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</si>
  <si>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</si>
  <si>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</si>
  <si>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</si>
  <si>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</si>
  <si>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</si>
  <si>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</si>
  <si>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</si>
  <si>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</si>
  <si>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</si>
  <si>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</si>
  <si>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</si>
  <si>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</si>
  <si>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</si>
  <si>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</si>
  <si>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</si>
  <si>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</si>
  <si>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</si>
  <si>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</si>
  <si>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</si>
  <si>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</si>
  <si>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</si>
  <si>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</si>
  <si>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</si>
  <si>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</si>
  <si>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</si>
  <si>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</si>
  <si>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</si>
  <si>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</si>
  <si>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</si>
  <si>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</si>
  <si>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</si>
  <si>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</si>
  <si>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</si>
  <si>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</si>
  <si>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</si>
  <si>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</si>
  <si>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</si>
  <si>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</si>
  <si>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</si>
  <si>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</si>
  <si>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</si>
  <si>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</si>
  <si>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</si>
  <si>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</si>
  <si>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</si>
  <si>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</si>
  <si>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</si>
  <si>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</si>
  <si>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</si>
  <si>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</si>
  <si>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</si>
  <si>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</si>
  <si>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</si>
  <si>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</si>
  <si>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</si>
  <si>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</si>
  <si>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</si>
  <si>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</si>
  <si>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</si>
  <si>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</si>
  <si>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</si>
  <si>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</si>
  <si>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</si>
  <si>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</si>
  <si>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</si>
  <si>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</si>
  <si>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</si>
  <si>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</si>
  <si>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</si>
  <si>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</si>
  <si>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</si>
  <si>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</si>
  <si>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</si>
  <si>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</si>
  <si>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</si>
  <si>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</si>
  <si>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</si>
  <si>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</si>
  <si>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</si>
  <si>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</si>
  <si>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</si>
  <si>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</si>
  <si>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</si>
  <si>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</si>
  <si>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</si>
  <si>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</si>
  <si>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</si>
  <si>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</si>
  <si>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</si>
  <si>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</si>
  <si>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</si>
  <si>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</si>
  <si>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</si>
  <si>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</si>
  <si>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</si>
  <si>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</si>
  <si>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</si>
  <si>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</si>
  <si>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</si>
  <si>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</si>
  <si>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</si>
  <si>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</si>
  <si>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</si>
  <si>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</si>
  <si>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</si>
  <si>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</si>
  <si>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</si>
  <si>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</si>
  <si>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</si>
  <si>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</si>
  <si>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</si>
  <si>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</si>
  <si>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</si>
  <si>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</si>
  <si>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</si>
  <si>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</si>
  <si>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</si>
  <si>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</si>
  <si>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</si>
  <si>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</si>
  <si>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</si>
  <si>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</si>
  <si>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</si>
  <si>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</si>
  <si>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</si>
  <si>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</si>
  <si>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</si>
  <si>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</si>
  <si>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</si>
  <si>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</si>
  <si>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</si>
  <si>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</si>
  <si>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</si>
  <si>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</si>
  <si>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</si>
  <si>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</si>
  <si>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</si>
  <si>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</si>
  <si>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</si>
  <si>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</si>
  <si>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</si>
  <si>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</si>
  <si>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</si>
  <si>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</si>
  <si>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</si>
  <si>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</si>
  <si>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</si>
  <si>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</si>
  <si>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</si>
  <si>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</si>
  <si>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</si>
  <si>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</si>
  <si>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</si>
  <si>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</si>
  <si>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</si>
  <si>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</si>
  <si>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</si>
  <si>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</si>
  <si>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</si>
  <si>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</si>
  <si>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</si>
  <si>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</si>
  <si>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</si>
  <si>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</si>
  <si>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</si>
  <si>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</si>
  <si>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</si>
  <si>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</si>
  <si>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</si>
  <si>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</si>
  <si>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</si>
  <si>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</si>
  <si>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</si>
  <si>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</si>
  <si>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</si>
  <si>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</si>
  <si>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</si>
  <si>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</si>
  <si>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</si>
  <si>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</si>
  <si>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</si>
  <si>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</si>
  <si>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</si>
  <si>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</si>
  <si>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</si>
  <si>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</si>
  <si>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</si>
  <si>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</si>
  <si>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</si>
  <si>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</si>
  <si>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</si>
  <si>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</si>
  <si>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</si>
  <si>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</si>
  <si>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</si>
  <si>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</si>
  <si>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</si>
  <si>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</si>
  <si>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</si>
  <si>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</si>
  <si>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</si>
  <si>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</si>
  <si>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</si>
  <si>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</si>
  <si>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</si>
  <si>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</si>
  <si>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</si>
  <si>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</si>
  <si>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</si>
  <si>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</si>
  <si>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</si>
  <si>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</si>
  <si>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</si>
  <si>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</si>
  <si>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</si>
  <si>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</si>
  <si>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</si>
  <si>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</si>
  <si>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</si>
  <si>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</si>
  <si>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</si>
  <si>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</si>
  <si>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</si>
  <si>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</si>
  <si>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</si>
  <si>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</si>
  <si>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</si>
  <si>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</si>
  <si>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</si>
  <si>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</si>
  <si>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</si>
  <si>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</si>
  <si>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</si>
  <si>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</si>
  <si>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</si>
  <si>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</si>
  <si>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</si>
  <si>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</si>
  <si>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</si>
  <si>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</si>
  <si>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</si>
  <si>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</si>
  <si>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</si>
  <si>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</si>
  <si>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</si>
  <si>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</si>
  <si>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</si>
  <si>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</si>
  <si>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</si>
  <si>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</si>
  <si>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</si>
  <si>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</si>
  <si>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</si>
  <si>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</si>
  <si>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</si>
  <si>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</si>
  <si>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</si>
  <si>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</si>
  <si>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</si>
  <si>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</si>
  <si>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</si>
  <si>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</si>
  <si>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</si>
  <si>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</si>
  <si>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</si>
  <si>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</si>
  <si>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</si>
  <si>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</si>
  <si>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</si>
  <si>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</si>
  <si>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</si>
  <si>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</si>
  <si>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</si>
  <si>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</si>
  <si>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</si>
  <si>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</si>
  <si>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</si>
  <si>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</si>
  <si>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</si>
  <si>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</si>
  <si>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</si>
  <si>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</si>
  <si>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</si>
  <si>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</si>
  <si>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</si>
  <si>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</si>
  <si>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</si>
  <si>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</si>
  <si>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</si>
  <si>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</si>
  <si>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</si>
  <si>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</si>
  <si>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</si>
  <si>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</si>
  <si>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</si>
  <si>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</si>
  <si>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</si>
  <si>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</si>
  <si>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</si>
  <si>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</si>
  <si>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</si>
  <si>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</si>
  <si>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</si>
  <si>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</si>
  <si>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</si>
  <si>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</si>
  <si>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</si>
  <si>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</si>
  <si>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</si>
  <si>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</si>
  <si>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</si>
  <si>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</si>
  <si>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</si>
  <si>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</si>
  <si>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</si>
  <si>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</si>
  <si>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</si>
  <si>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</si>
  <si>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</si>
  <si>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</si>
  <si>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</si>
  <si>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</si>
  <si>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</si>
  <si>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</si>
  <si>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</si>
  <si>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</si>
  <si>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</si>
  <si>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</si>
  <si>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</si>
  <si>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</si>
  <si>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</si>
  <si>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</si>
  <si>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</si>
  <si>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</si>
  <si>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</si>
  <si>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</si>
  <si>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</si>
  <si>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</si>
  <si>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</si>
  <si>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</si>
  <si>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</si>
  <si>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</si>
  <si>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</si>
  <si>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</si>
  <si>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</si>
  <si>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</si>
  <si>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</si>
  <si>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</si>
  <si>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</si>
  <si>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</si>
  <si>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</si>
  <si>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</si>
  <si>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</si>
  <si>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</si>
  <si>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</si>
  <si>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</si>
  <si>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</si>
  <si>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</si>
  <si>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</si>
  <si>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</si>
  <si>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</si>
  <si>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</si>
  <si>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</si>
  <si>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</si>
  <si>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</si>
  <si>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</si>
  <si>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</si>
  <si>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</si>
  <si>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</si>
  <si>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</si>
  <si>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</si>
  <si>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</si>
  <si>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</si>
  <si>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</si>
  <si>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</si>
  <si>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</si>
  <si>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</si>
  <si>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</si>
  <si>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</si>
  <si>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</si>
  <si>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</si>
  <si>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</si>
  <si>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</si>
  <si>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</si>
  <si>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</si>
  <si>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</si>
  <si>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</si>
  <si>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</si>
  <si>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</si>
  <si>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</si>
  <si>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</si>
  <si>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</si>
  <si>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</si>
  <si>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</si>
  <si>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</si>
  <si>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</si>
  <si>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</si>
  <si>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</si>
  <si>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</si>
  <si>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</si>
  <si>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</si>
  <si>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</si>
  <si>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</si>
  <si>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</si>
  <si>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</si>
  <si>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</si>
  <si>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</si>
  <si>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</si>
  <si>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</si>
  <si>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</si>
  <si>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</si>
  <si>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</si>
  <si>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</si>
  <si>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</si>
  <si>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</si>
  <si>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</si>
  <si>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</si>
  <si>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</si>
  <si>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</si>
  <si>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</si>
  <si>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</si>
  <si>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</si>
  <si>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</si>
  <si>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</si>
  <si>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</si>
  <si>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</si>
  <si>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</si>
  <si>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</si>
  <si>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</si>
  <si>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</si>
  <si>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</si>
  <si>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</si>
  <si>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</si>
  <si>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</si>
  <si>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</si>
  <si>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</si>
  <si>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</si>
  <si>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</si>
  <si>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</si>
  <si>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</si>
  <si>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</si>
  <si>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</si>
  <si>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</si>
  <si>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</si>
  <si>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</si>
  <si>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</si>
  <si>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</si>
  <si>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</si>
  <si>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</si>
  <si>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</si>
  <si>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</si>
  <si>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</si>
  <si>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</si>
  <si>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</si>
  <si>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</si>
  <si>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</si>
  <si>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</si>
  <si>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</si>
  <si>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</si>
  <si>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</si>
  <si>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</si>
  <si>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</si>
  <si>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</si>
  <si>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</si>
  <si>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</si>
  <si>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</si>
  <si>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</si>
  <si>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</si>
  <si>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</si>
  <si>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</si>
  <si>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</si>
  <si>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</si>
  <si>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</si>
  <si>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</si>
  <si>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</si>
  <si>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</si>
  <si>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</si>
  <si>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</si>
  <si>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</si>
  <si>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</si>
  <si>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</si>
  <si>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</si>
  <si>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</si>
  <si>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</si>
  <si>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</si>
  <si>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</si>
  <si>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</si>
  <si>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</si>
  <si>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</si>
  <si>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</si>
  <si>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</si>
  <si>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</si>
  <si>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</si>
  <si>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</si>
  <si>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</si>
  <si>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</si>
  <si>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</si>
  <si>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</si>
  <si>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</si>
  <si>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</si>
  <si>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</si>
  <si>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</si>
  <si>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</si>
  <si>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</si>
  <si>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</si>
  <si>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</si>
  <si>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</si>
  <si>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</si>
  <si>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</si>
  <si>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</si>
  <si>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</si>
  <si>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</si>
  <si>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</si>
  <si>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</si>
  <si>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</si>
  <si>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</si>
  <si>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</si>
  <si>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</si>
  <si>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</si>
  <si>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</si>
  <si>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</si>
  <si>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</si>
  <si>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</si>
  <si>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</si>
  <si>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</si>
  <si>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</si>
  <si>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</si>
  <si>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</si>
  <si>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</si>
  <si>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</si>
  <si>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</si>
  <si>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</si>
  <si>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</si>
  <si>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</si>
  <si>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</si>
  <si>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</si>
  <si>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</si>
  <si>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</si>
  <si>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</si>
  <si>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</si>
  <si>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</si>
  <si>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</si>
  <si>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</si>
  <si>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</si>
  <si>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</si>
  <si>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</si>
  <si>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</si>
  <si>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</si>
  <si>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</si>
  <si>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</si>
  <si>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</si>
  <si>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</si>
  <si>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</si>
  <si>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</si>
  <si>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</si>
  <si>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</si>
  <si>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</si>
  <si>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</si>
  <si>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</si>
  <si>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</si>
  <si>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</si>
  <si>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</si>
  <si>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</si>
  <si>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</si>
  <si>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</si>
  <si>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</si>
  <si>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</si>
  <si>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</si>
  <si>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</si>
  <si>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</si>
  <si>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</si>
  <si>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</si>
  <si>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</si>
  <si>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</si>
  <si>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</si>
  <si>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</si>
  <si>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</si>
  <si>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</si>
  <si>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</si>
  <si>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</si>
  <si>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</si>
  <si>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</si>
  <si>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</si>
  <si>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</si>
  <si>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</si>
  <si>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</si>
  <si>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</si>
  <si>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</si>
  <si>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</si>
  <si>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</si>
  <si>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</si>
  <si>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</si>
  <si>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</si>
  <si>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</si>
  <si>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</si>
  <si>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</si>
  <si>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</si>
  <si>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</si>
  <si>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</si>
  <si>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</si>
  <si>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</si>
  <si>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</si>
  <si>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</si>
  <si>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</si>
  <si>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</si>
  <si>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</si>
  <si>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</si>
  <si>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</si>
  <si>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</si>
  <si>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</si>
  <si>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</si>
  <si>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</si>
  <si>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</si>
  <si>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</si>
  <si>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</si>
  <si>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</si>
  <si>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</si>
  <si>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</si>
  <si>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</si>
  <si>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</si>
  <si>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</si>
  <si>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</si>
  <si>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</si>
  <si>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</si>
  <si>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</si>
  <si>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</si>
  <si>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</si>
  <si>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</si>
  <si>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</si>
  <si>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</si>
  <si>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</si>
  <si>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</si>
  <si>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</si>
  <si>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</si>
  <si>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</si>
  <si>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</si>
  <si>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</si>
  <si>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</si>
  <si>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</si>
  <si>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</si>
  <si>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</si>
  <si>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</si>
  <si>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</si>
  <si>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</si>
  <si>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</si>
  <si>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</si>
  <si>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</si>
  <si>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</si>
  <si>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</si>
  <si>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</si>
  <si>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</si>
  <si>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</si>
  <si>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</si>
  <si>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</si>
  <si>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</si>
  <si>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</si>
  <si>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</si>
  <si>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</si>
  <si>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</si>
  <si>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</si>
  <si>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</si>
  <si>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</si>
  <si>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</si>
  <si>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</si>
  <si>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</si>
  <si>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</si>
  <si>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</si>
  <si>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</si>
  <si>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</si>
  <si>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</si>
  <si>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</si>
  <si>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</si>
  <si>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</si>
  <si>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</si>
  <si>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</si>
  <si>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</si>
  <si>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</si>
  <si>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</si>
  <si>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</si>
  <si>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</si>
  <si>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</si>
  <si>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</si>
  <si>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</si>
  <si>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</si>
  <si>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</si>
  <si>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</si>
  <si>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</si>
  <si>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</si>
  <si>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</si>
  <si>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</si>
  <si>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</si>
  <si>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</si>
  <si>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</si>
  <si>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</si>
  <si>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</si>
  <si>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</si>
  <si>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</si>
  <si>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</si>
  <si>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</si>
  <si>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</si>
  <si>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</si>
  <si>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</si>
  <si>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</si>
  <si>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</si>
  <si>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</si>
  <si>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</si>
  <si>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</si>
  <si>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</si>
  <si>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</si>
  <si>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</si>
  <si>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</si>
  <si>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</si>
  <si>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</si>
  <si>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</si>
  <si>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</si>
  <si>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</si>
  <si>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</si>
  <si>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</si>
  <si>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</si>
  <si>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</si>
  <si>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</si>
  <si>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</si>
  <si>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</si>
  <si>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</si>
  <si>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</si>
  <si>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</si>
  <si>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</si>
  <si>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</si>
  <si>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</si>
  <si>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</si>
  <si>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</si>
  <si>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</si>
  <si>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</si>
  <si>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</si>
  <si>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</si>
  <si>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</si>
  <si>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</si>
  <si>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</si>
  <si>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</si>
  <si>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</si>
  <si>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</si>
  <si>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</si>
  <si>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</si>
  <si>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</si>
  <si>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</si>
  <si>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</si>
  <si>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</si>
  <si>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</si>
  <si>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</si>
  <si>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</si>
  <si>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</si>
  <si>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</si>
  <si>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</si>
  <si>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</si>
  <si>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</si>
  <si>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</si>
  <si>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</si>
  <si>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</si>
  <si>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</si>
  <si>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</si>
  <si>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</si>
  <si>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</si>
  <si>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</si>
  <si>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</si>
  <si>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</si>
  <si>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</si>
  <si>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</si>
  <si>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</si>
  <si>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</si>
  <si>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</si>
  <si>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</si>
  <si>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</si>
  <si>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</si>
  <si>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</si>
  <si>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</si>
  <si>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</si>
  <si>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</si>
  <si>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</si>
  <si>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</si>
  <si>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</si>
  <si>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</si>
  <si>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</si>
  <si>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</si>
  <si>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</si>
  <si>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</si>
  <si>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</si>
  <si>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</si>
  <si>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</si>
  <si>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</si>
  <si>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</si>
  <si>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</si>
  <si>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</si>
  <si>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</si>
  <si>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</si>
  <si>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</si>
  <si>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</si>
  <si>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</si>
  <si>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</si>
  <si>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</si>
  <si>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</si>
  <si>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</si>
  <si>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</si>
  <si>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</si>
  <si>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</si>
  <si>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</si>
  <si>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</si>
  <si>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</si>
  <si>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</si>
  <si>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</si>
  <si>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</si>
  <si>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</si>
  <si>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</si>
  <si>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</si>
  <si>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</si>
  <si>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</si>
  <si>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</si>
  <si>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</si>
  <si>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</si>
  <si>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</si>
  <si>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</si>
  <si>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</si>
  <si>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</si>
  <si>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</si>
  <si>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</si>
  <si>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</si>
  <si>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</si>
  <si>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</si>
  <si>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</si>
  <si>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</si>
  <si>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</si>
  <si>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</si>
  <si>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</si>
  <si>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</si>
  <si>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</si>
  <si>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</si>
  <si>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</si>
  <si>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</si>
  <si>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</si>
  <si>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</si>
  <si>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</si>
  <si>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</si>
  <si>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</si>
  <si>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</si>
  <si>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</si>
  <si>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</si>
  <si>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</si>
  <si>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</si>
  <si>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</si>
  <si>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</si>
  <si>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</si>
  <si>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</si>
  <si>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</si>
  <si>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</si>
  <si>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</si>
  <si>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</si>
  <si>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</si>
  <si>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</si>
  <si>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</si>
  <si>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</si>
  <si>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</si>
  <si>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</si>
  <si>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</si>
  <si>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</si>
  <si>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</si>
  <si>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</si>
  <si>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</si>
  <si>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</si>
  <si>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</si>
  <si>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</si>
  <si>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</si>
  <si>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</si>
  <si>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</si>
  <si>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</si>
  <si>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</si>
  <si>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</si>
  <si>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</si>
  <si>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</si>
  <si>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</si>
  <si>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</si>
  <si>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</si>
  <si>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</si>
  <si>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</si>
  <si>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</si>
  <si>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</si>
  <si>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</si>
  <si>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</si>
  <si>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</si>
  <si>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</si>
  <si>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</si>
  <si>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</si>
  <si>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</si>
  <si>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</si>
  <si>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</si>
  <si>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</si>
  <si>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</si>
  <si>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</si>
  <si>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</si>
  <si>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</si>
  <si>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</si>
  <si>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</si>
  <si>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</si>
  <si>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</si>
  <si>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</si>
  <si>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</si>
  <si>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</si>
  <si>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</si>
  <si>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</si>
  <si>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</si>
  <si>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</si>
  <si>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</si>
  <si>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</si>
  <si>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</si>
  <si>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</si>
  <si>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</si>
  <si>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</si>
  <si>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</si>
  <si>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</si>
  <si>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</si>
  <si>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</si>
  <si>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</si>
  <si>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</si>
  <si>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</si>
  <si>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</si>
  <si>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</si>
  <si>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</si>
  <si>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</si>
  <si>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</si>
  <si>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</si>
  <si>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</si>
  <si>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</si>
  <si>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</si>
  <si>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</si>
  <si>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</si>
  <si>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</si>
  <si>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</si>
  <si>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</si>
  <si>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</si>
  <si>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</si>
  <si>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</si>
  <si>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</si>
  <si>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</si>
  <si>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</si>
  <si>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</si>
  <si>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</si>
  <si>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</si>
  <si>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</si>
  <si>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</si>
  <si>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</si>
  <si>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</si>
  <si>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</si>
  <si>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</si>
  <si>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</si>
  <si>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</si>
  <si>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</si>
  <si>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</si>
  <si>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</si>
  <si>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</si>
  <si>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</si>
  <si>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</si>
  <si>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</si>
  <si>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</si>
  <si>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</si>
  <si>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</si>
  <si>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</si>
  <si>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</si>
  <si>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</si>
  <si>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</si>
  <si>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</si>
  <si>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</si>
  <si>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</si>
  <si>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</si>
  <si>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</si>
  <si>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</si>
  <si>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</si>
  <si>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</si>
  <si>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</si>
  <si>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</si>
  <si>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</si>
  <si>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</si>
  <si>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</si>
  <si>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</si>
  <si>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</si>
  <si>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</si>
  <si>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</si>
  <si>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</si>
  <si>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</si>
  <si>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</si>
  <si>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</si>
  <si>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</si>
  <si>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</si>
  <si>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</si>
  <si>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</si>
  <si>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</si>
  <si>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</si>
  <si>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</si>
  <si>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</si>
  <si>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</si>
  <si>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</si>
  <si>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</si>
  <si>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</si>
  <si>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</si>
  <si>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</si>
  <si>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</si>
  <si>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</si>
  <si>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</si>
  <si>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</si>
  <si>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</si>
  <si>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</si>
  <si>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</si>
  <si>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</si>
  <si>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</si>
  <si>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</si>
  <si>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</si>
  <si>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</si>
  <si>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</si>
  <si>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</si>
  <si>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</si>
  <si>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</si>
  <si>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</si>
  <si>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</si>
  <si>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</si>
  <si>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</si>
  <si>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</si>
  <si>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</si>
  <si>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</si>
  <si>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</si>
  <si>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</si>
  <si>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</si>
  <si>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</si>
  <si>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</si>
  <si>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</si>
  <si>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</si>
  <si>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</si>
  <si>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</si>
  <si>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</si>
  <si>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</si>
  <si>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</si>
  <si>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</si>
  <si>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</si>
  <si>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</si>
  <si>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</si>
  <si>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</si>
  <si>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</si>
  <si>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</si>
  <si>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</si>
  <si>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</si>
  <si>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</si>
  <si>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</si>
  <si>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</si>
  <si>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</si>
  <si>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</si>
  <si>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</si>
  <si>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</si>
  <si>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</si>
  <si>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</si>
  <si>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</si>
  <si>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</si>
  <si>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</si>
  <si>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</si>
  <si>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</si>
  <si>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</si>
  <si>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</si>
  <si>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</si>
  <si>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</si>
  <si>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</si>
  <si>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</si>
  <si>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</si>
  <si>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</si>
  <si>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</si>
  <si>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</si>
  <si>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</si>
  <si>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</si>
  <si>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</si>
  <si>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</si>
  <si>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</si>
  <si>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</si>
  <si>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</si>
  <si>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</si>
  <si>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</si>
  <si>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</si>
  <si>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</si>
  <si>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</si>
  <si>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</si>
  <si>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</si>
  <si>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</si>
  <si>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</si>
  <si>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</si>
  <si>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</si>
  <si>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</si>
  <si>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</si>
  <si>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</si>
  <si>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</si>
  <si>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</si>
  <si>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</si>
  <si>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</si>
  <si>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</si>
  <si>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</si>
  <si>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</si>
  <si>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</si>
  <si>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</si>
  <si>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</si>
  <si>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</si>
  <si>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</si>
  <si>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</si>
  <si>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</si>
  <si>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</si>
  <si>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</si>
  <si>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</si>
  <si>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</si>
  <si>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</si>
  <si>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</si>
  <si>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</si>
  <si>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</si>
  <si>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</si>
  <si>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</si>
  <si>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</si>
  <si>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</si>
  <si>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</si>
  <si>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</si>
  <si>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</si>
  <si>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</si>
  <si>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</si>
  <si>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</si>
  <si>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</si>
  <si>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</si>
  <si>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</si>
  <si>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</si>
  <si>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</si>
  <si>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</si>
  <si>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</si>
  <si>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</si>
  <si>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</si>
  <si>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</si>
  <si>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</si>
  <si>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</si>
  <si>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</si>
  <si>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</si>
  <si>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</si>
  <si>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</si>
  <si>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</si>
  <si>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</si>
  <si>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</si>
  <si>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</si>
  <si>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</si>
  <si>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</si>
  <si>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</si>
  <si>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</si>
  <si>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</si>
  <si>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</si>
  <si>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</si>
  <si>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</si>
  <si>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</si>
  <si>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</si>
  <si>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</si>
  <si>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</si>
  <si>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</si>
  <si>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</si>
  <si>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</si>
  <si>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</si>
  <si>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</si>
  <si>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</si>
  <si>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</si>
  <si>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</si>
  <si>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</si>
  <si>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</si>
  <si>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</si>
  <si>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</si>
  <si>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</si>
  <si>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</si>
  <si>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</si>
  <si>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</si>
  <si>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</si>
  <si>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</si>
  <si>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</si>
  <si>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</si>
  <si>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</si>
  <si>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</si>
  <si>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</si>
  <si>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</si>
  <si>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</si>
  <si>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</si>
  <si>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</si>
  <si>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</si>
  <si>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</si>
  <si>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</si>
  <si>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</si>
  <si>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</si>
  <si>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</si>
  <si>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</si>
  <si>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</si>
  <si>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</si>
  <si>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</si>
  <si>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</si>
  <si>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</si>
  <si>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</si>
  <si>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</si>
  <si>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</si>
  <si>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</si>
  <si>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</si>
  <si>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</si>
  <si>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</si>
  <si>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</si>
  <si>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</si>
  <si>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</si>
  <si>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</si>
  <si>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</si>
  <si>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</si>
  <si>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</si>
  <si>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</si>
  <si>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</si>
  <si>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</si>
  <si>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</si>
  <si>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</si>
  <si>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</si>
  <si>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</si>
  <si>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</si>
  <si>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</si>
  <si>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</si>
  <si>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</si>
  <si>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</si>
  <si>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</si>
  <si>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</si>
  <si>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</si>
  <si>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</si>
  <si>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</si>
  <si>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</si>
  <si>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</si>
  <si>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</si>
  <si>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</si>
  <si>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</si>
  <si>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</si>
  <si>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</si>
  <si>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</si>
  <si>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</si>
  <si>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</si>
  <si>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</si>
  <si>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</si>
  <si>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</si>
  <si>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</si>
  <si>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</si>
  <si>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</si>
  <si>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</si>
  <si>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</si>
  <si>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</si>
  <si>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</si>
  <si>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</si>
  <si>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</si>
  <si>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</si>
  <si>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</si>
  <si>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</si>
  <si>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</si>
  <si>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</si>
  <si>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</si>
  <si>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</si>
  <si>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</si>
  <si>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</si>
  <si>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</si>
  <si>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</si>
  <si>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</si>
  <si>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</si>
  <si>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</si>
  <si>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</si>
  <si>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</si>
  <si>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</si>
  <si>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</si>
  <si>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</si>
  <si>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</si>
  <si>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</si>
  <si>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</si>
  <si>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</si>
  <si>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</si>
  <si>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</si>
  <si>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</si>
  <si>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</si>
  <si>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</si>
  <si>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</si>
  <si>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</si>
  <si>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</si>
  <si>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</si>
  <si>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</si>
  <si>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</si>
  <si>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</si>
  <si>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</si>
  <si>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</si>
  <si>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</si>
  <si>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</si>
  <si>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</si>
  <si>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</si>
  <si>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</si>
  <si>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</si>
  <si>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</si>
  <si>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</si>
  <si>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</si>
  <si>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</si>
  <si>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</si>
  <si>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</si>
  <si>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</si>
  <si>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</si>
  <si>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</si>
  <si>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</si>
  <si>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</si>
  <si>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</si>
  <si>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</si>
  <si>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</si>
  <si>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</si>
  <si>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</si>
  <si>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</si>
  <si>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</si>
  <si>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</si>
  <si>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</si>
  <si>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</si>
  <si>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</si>
  <si>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</si>
  <si>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</si>
  <si>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</si>
  <si>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</si>
  <si>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</si>
  <si>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</si>
  <si>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</si>
  <si>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</si>
  <si>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</si>
  <si>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</si>
  <si>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</si>
  <si>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</si>
  <si>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</si>
  <si>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</si>
  <si>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</si>
  <si>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</si>
  <si>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</si>
  <si>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</si>
  <si>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</si>
  <si>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</si>
  <si>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</si>
  <si>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</si>
  <si>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</si>
  <si>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</si>
  <si>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</si>
  <si>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</si>
  <si>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</si>
  <si>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</si>
  <si>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</si>
  <si>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</si>
  <si>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</si>
  <si>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</si>
  <si>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</si>
  <si>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</si>
  <si>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</si>
  <si>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</si>
  <si>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</si>
  <si>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</si>
  <si>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</si>
  <si>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</si>
  <si>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</si>
  <si>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</si>
  <si>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</si>
  <si>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</si>
  <si>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</si>
  <si>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</si>
  <si>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</si>
  <si>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</si>
  <si>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</si>
  <si>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</si>
  <si>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</si>
  <si>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</si>
  <si>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</si>
  <si>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</si>
  <si>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</si>
  <si>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</si>
  <si>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</si>
  <si>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</si>
  <si>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</si>
  <si>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</si>
  <si>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</si>
  <si>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</si>
  <si>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</si>
  <si>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</si>
  <si>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</si>
  <si>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</si>
  <si>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</si>
  <si>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</si>
  <si>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</si>
  <si>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</si>
  <si>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</si>
  <si>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</si>
  <si>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</si>
  <si>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</si>
  <si>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</si>
  <si>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</si>
  <si>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</si>
  <si>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</si>
  <si>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</si>
  <si>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</si>
  <si>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</si>
  <si>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</si>
  <si>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</si>
  <si>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</si>
  <si>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</si>
  <si>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</si>
  <si>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</si>
  <si>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</si>
  <si>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</si>
  <si>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</si>
  <si>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</si>
  <si>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</si>
  <si>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</si>
  <si>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</si>
  <si>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</si>
  <si>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</si>
  <si>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</si>
  <si>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</si>
  <si>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</si>
  <si>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</si>
  <si>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</si>
  <si>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</si>
  <si>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</si>
  <si>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</si>
  <si>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</si>
  <si>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</si>
  <si>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</si>
  <si>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</si>
  <si>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</si>
  <si>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</si>
  <si>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</si>
  <si>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</si>
  <si>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</si>
  <si>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</si>
  <si>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</si>
  <si>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</si>
  <si>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</si>
  <si>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</si>
  <si>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</si>
  <si>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</si>
  <si>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</si>
  <si>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</si>
  <si>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</si>
  <si>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</si>
  <si>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</si>
  <si>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</si>
  <si>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</si>
  <si>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</si>
  <si>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</si>
  <si>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</si>
  <si>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</si>
  <si>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</si>
  <si>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</si>
  <si>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</si>
  <si>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</si>
  <si>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</si>
  <si>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</si>
  <si>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</si>
  <si>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</si>
  <si>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</si>
  <si>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</si>
  <si>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</si>
  <si>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</si>
  <si>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</si>
  <si>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</si>
  <si>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</si>
  <si>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</si>
  <si>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</si>
  <si>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</si>
  <si>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</si>
  <si>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</si>
  <si>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</si>
  <si>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</si>
  <si>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</si>
  <si>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</si>
  <si>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</si>
  <si>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</si>
  <si>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</si>
  <si>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</si>
  <si>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</si>
  <si>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</si>
  <si>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</si>
  <si>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</si>
  <si>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</si>
  <si>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</si>
  <si>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</si>
  <si>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</si>
  <si>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</si>
  <si>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</si>
  <si>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</si>
  <si>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</si>
  <si>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</si>
  <si>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</si>
  <si>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</si>
  <si>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</si>
  <si>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</si>
  <si>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</si>
  <si>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</si>
  <si>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</si>
  <si>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</si>
  <si>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</si>
  <si>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</si>
  <si>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</si>
  <si>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</si>
  <si>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</si>
  <si>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</si>
  <si>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</si>
  <si>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</si>
  <si>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</si>
  <si>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</si>
  <si>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</si>
  <si>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</si>
  <si>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</si>
  <si>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</si>
  <si>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</si>
  <si>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</si>
  <si>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</si>
  <si>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</si>
  <si>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</si>
  <si>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</si>
  <si>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</si>
  <si>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</si>
  <si>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</si>
  <si>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</si>
  <si>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</si>
  <si>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</si>
  <si>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</si>
  <si>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</si>
  <si>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</si>
  <si>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</si>
  <si>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</si>
  <si>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</si>
  <si>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</si>
  <si>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</si>
  <si>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</si>
  <si>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</si>
  <si>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</si>
  <si>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</si>
  <si>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</si>
  <si>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</si>
  <si>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</si>
  <si>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</si>
  <si>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</si>
  <si>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</si>
  <si>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</si>
  <si>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</si>
  <si>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</si>
  <si>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</si>
  <si>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</si>
  <si>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</si>
  <si>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</si>
  <si>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</si>
  <si>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</si>
  <si>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</si>
  <si>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</si>
  <si>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</si>
  <si>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</si>
  <si>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</si>
  <si>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</si>
  <si>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</si>
  <si>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</si>
  <si>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</si>
  <si>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</si>
  <si>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</si>
  <si>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</si>
  <si>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</si>
  <si>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</si>
  <si>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</si>
  <si>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</si>
  <si>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</si>
  <si>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</si>
  <si>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</si>
  <si>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</si>
  <si>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</si>
  <si>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</si>
  <si>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</si>
  <si>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</si>
  <si>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</si>
  <si>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</si>
  <si>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</si>
  <si>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</si>
  <si>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</si>
  <si>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</si>
  <si>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</si>
  <si>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</si>
  <si>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</si>
  <si>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</si>
  <si>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</si>
  <si>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</si>
  <si>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</si>
  <si>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</si>
  <si>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</si>
  <si>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</si>
  <si>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</si>
  <si>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</si>
  <si>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</si>
  <si>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</si>
  <si>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</si>
  <si>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</si>
  <si>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</si>
  <si>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</si>
  <si>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</si>
  <si>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</si>
  <si>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</si>
  <si>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</si>
  <si>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</si>
  <si>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</si>
  <si>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</si>
  <si>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</si>
  <si>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</si>
  <si>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</si>
  <si>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</si>
  <si>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</si>
  <si>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</si>
  <si>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</si>
  <si>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</si>
  <si>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</si>
  <si>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</si>
  <si>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</si>
  <si>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</si>
  <si>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</si>
  <si>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</si>
  <si>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</si>
  <si>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</si>
  <si>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</si>
  <si>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</si>
  <si>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</si>
  <si>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</si>
  <si>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</si>
  <si>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</si>
  <si>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</si>
  <si>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</si>
  <si>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</si>
  <si>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</si>
  <si>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</si>
  <si>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</si>
  <si>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</si>
  <si>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</si>
  <si>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</si>
  <si>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</si>
  <si>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</si>
  <si>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</si>
  <si>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</si>
  <si>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</si>
  <si>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</si>
  <si>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</si>
  <si>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</si>
  <si>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</si>
  <si>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</si>
  <si>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</si>
  <si>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</si>
  <si>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</si>
  <si>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</si>
  <si>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</si>
  <si>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</si>
  <si>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</si>
  <si>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</si>
  <si>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</si>
  <si>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</si>
  <si>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</si>
  <si>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</si>
  <si>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</si>
  <si>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</si>
  <si>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</si>
  <si>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</si>
  <si>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</si>
  <si>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</si>
  <si>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</si>
  <si>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</si>
  <si>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</si>
  <si>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</si>
  <si>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</si>
  <si>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</si>
  <si>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</si>
  <si>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</si>
  <si>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</si>
  <si>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</si>
  <si>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</si>
  <si>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</si>
  <si>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</si>
  <si>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</si>
  <si>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</si>
  <si>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</si>
  <si>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</si>
  <si>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</si>
  <si>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</si>
  <si>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</si>
  <si>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</si>
  <si>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</si>
  <si>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</si>
  <si>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</si>
  <si>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</si>
  <si>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</si>
  <si>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</si>
  <si>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</si>
  <si>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</si>
  <si>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</si>
  <si>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</si>
  <si>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</si>
  <si>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</si>
  <si>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</si>
  <si>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</si>
  <si>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</si>
  <si>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</si>
  <si>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</si>
  <si>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</si>
  <si>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</si>
  <si>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</si>
  <si>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</si>
  <si>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</si>
  <si>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</si>
  <si>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</si>
  <si>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</si>
  <si>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</si>
  <si>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</si>
  <si>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</si>
  <si>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</si>
  <si>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</si>
  <si>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</si>
  <si>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</si>
  <si>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</si>
  <si>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</si>
  <si>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</si>
  <si>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</si>
  <si>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</si>
  <si>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</si>
  <si>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</si>
  <si>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</si>
  <si>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</si>
  <si>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</si>
  <si>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</si>
  <si>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</si>
  <si>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</si>
  <si>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</si>
  <si>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</si>
  <si>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</si>
  <si>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</si>
  <si>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</si>
  <si>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</si>
  <si>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</si>
  <si>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</si>
  <si>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</si>
  <si>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</si>
  <si>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</si>
  <si>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</si>
  <si>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</si>
  <si>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</si>
  <si>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</si>
  <si>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</si>
  <si>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</si>
  <si>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</si>
  <si>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</si>
  <si>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</si>
  <si>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</si>
  <si>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</si>
  <si>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</si>
  <si>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</si>
  <si>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</si>
  <si>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</si>
  <si>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</si>
  <si>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</si>
  <si>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</si>
  <si>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</si>
  <si>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</si>
  <si>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</si>
  <si>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</si>
  <si>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</si>
  <si>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</si>
  <si>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</si>
  <si>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</si>
  <si>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</si>
  <si>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</si>
  <si>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</si>
  <si>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</si>
  <si>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</si>
  <si>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</si>
  <si>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</si>
  <si>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</si>
  <si>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</si>
  <si>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</si>
  <si>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</si>
  <si>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</si>
  <si>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</si>
  <si>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</si>
  <si>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</si>
  <si>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</si>
  <si>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</si>
  <si>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</si>
  <si>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</si>
  <si>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</si>
  <si>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</si>
  <si>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</si>
  <si>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</si>
  <si>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</si>
  <si>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</si>
  <si>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</si>
  <si>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</si>
  <si>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</si>
  <si>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</si>
  <si>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</si>
  <si>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</si>
  <si>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</si>
  <si>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</si>
  <si>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</si>
  <si>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</si>
  <si>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</si>
  <si>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</si>
  <si>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</si>
  <si>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</si>
  <si>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</si>
  <si>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</si>
  <si>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</si>
  <si>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</si>
  <si>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</si>
  <si>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</si>
  <si>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</si>
  <si>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</si>
  <si>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</si>
  <si>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</si>
  <si>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</si>
  <si>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</si>
  <si>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</si>
  <si>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</si>
  <si>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</si>
  <si>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</si>
  <si>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</si>
  <si>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</si>
  <si>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</si>
  <si>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</si>
  <si>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</si>
  <si>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</si>
  <si>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</si>
  <si>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</si>
  <si>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</si>
  <si>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</si>
  <si>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</si>
  <si>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</si>
  <si>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</si>
  <si>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</si>
  <si>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</si>
  <si>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</si>
  <si>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</si>
  <si>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</si>
  <si>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</si>
  <si>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</si>
  <si>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</si>
  <si>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</si>
  <si>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</si>
  <si>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</si>
  <si>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</si>
  <si>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</si>
  <si>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</si>
  <si>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</si>
  <si>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</si>
  <si>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</si>
  <si>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</si>
  <si>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</si>
  <si>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</si>
  <si>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</si>
  <si>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</si>
  <si>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</si>
  <si>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</si>
  <si>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</si>
  <si>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</si>
  <si>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</si>
  <si>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</si>
  <si>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</si>
  <si>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</si>
  <si>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</si>
  <si>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</si>
  <si>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</si>
  <si>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</si>
  <si>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</si>
  <si>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</si>
  <si>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</si>
  <si>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</si>
  <si>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</si>
  <si>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</si>
  <si>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</si>
  <si>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</si>
  <si>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</si>
  <si>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</si>
  <si>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</si>
  <si>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</si>
  <si>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</si>
  <si>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</si>
  <si>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</si>
  <si>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</si>
  <si>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</si>
  <si>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</si>
  <si>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</si>
  <si>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</si>
  <si>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</si>
  <si>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</si>
  <si>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</si>
  <si>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</si>
  <si>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</si>
  <si>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</si>
  <si>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</si>
  <si>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</si>
  <si>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</si>
  <si>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</si>
  <si>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</si>
  <si>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</si>
  <si>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</si>
  <si>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</si>
  <si>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</si>
  <si>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</si>
  <si>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</si>
  <si>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</si>
  <si>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</si>
  <si>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</si>
  <si>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</si>
  <si>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</si>
  <si>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</si>
  <si>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</si>
  <si>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</si>
  <si>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</si>
  <si>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</si>
  <si>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</si>
  <si>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</si>
  <si>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</si>
  <si>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</si>
  <si>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</si>
  <si>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</si>
  <si>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</si>
  <si>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</si>
  <si>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</si>
  <si>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</si>
  <si>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</si>
  <si>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</si>
  <si>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</si>
  <si>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</si>
  <si>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</si>
  <si>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</si>
  <si>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</si>
  <si>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</si>
  <si>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</si>
  <si>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</si>
  <si>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</si>
  <si>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</si>
  <si>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</si>
  <si>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</si>
  <si>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</si>
  <si>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</si>
  <si>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</si>
  <si>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</si>
  <si>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</si>
  <si>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</si>
  <si>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</si>
  <si>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</si>
  <si>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</si>
  <si>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</si>
  <si>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</si>
  <si>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</si>
  <si>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</si>
  <si>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</si>
  <si>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</si>
  <si>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</si>
  <si>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</si>
  <si>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</si>
  <si>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</si>
  <si>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</si>
  <si>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</si>
  <si>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</si>
  <si>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</si>
  <si>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</si>
  <si>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</si>
  <si>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</si>
  <si>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</si>
  <si>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</si>
  <si>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</si>
  <si>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</si>
  <si>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</si>
  <si>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</si>
  <si>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</si>
  <si>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</si>
  <si>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</si>
  <si>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</si>
  <si>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</si>
  <si>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</si>
  <si>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</si>
  <si>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</si>
  <si>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</si>
  <si>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</si>
  <si>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</si>
  <si>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</si>
  <si>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</si>
  <si>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</si>
  <si>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</si>
  <si>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</si>
  <si>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</si>
  <si>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</si>
  <si>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</si>
  <si>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</si>
  <si>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</si>
  <si>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</si>
  <si>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</si>
  <si>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</si>
  <si>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</si>
  <si>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</si>
  <si>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</si>
  <si>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</si>
  <si>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</si>
  <si>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</si>
  <si>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</si>
  <si>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</si>
  <si>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</si>
  <si>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</si>
  <si>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</si>
  <si>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</si>
  <si>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</si>
  <si>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</si>
  <si>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</si>
  <si>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</si>
  <si>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</si>
  <si>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</si>
  <si>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</si>
  <si>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</si>
  <si>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</si>
  <si>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</si>
  <si>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</si>
  <si>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</si>
  <si>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</si>
  <si>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</si>
  <si>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</si>
  <si>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</si>
  <si>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</si>
  <si>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</si>
  <si>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</si>
  <si>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</si>
  <si>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</si>
  <si>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</si>
  <si>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</si>
  <si>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</si>
  <si>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</si>
  <si>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</si>
  <si>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</si>
  <si>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</si>
  <si>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</si>
  <si>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</si>
  <si>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</si>
  <si>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</si>
  <si>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</si>
  <si>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</si>
  <si>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</si>
  <si>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</si>
  <si>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</si>
  <si>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</si>
  <si>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</si>
  <si>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</si>
  <si>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</si>
  <si>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</si>
  <si>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</si>
  <si>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</si>
  <si>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</si>
  <si>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</si>
  <si>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</si>
  <si>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</si>
  <si>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</si>
  <si>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</si>
  <si>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</si>
  <si>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</si>
  <si>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</si>
  <si>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</si>
  <si>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</si>
  <si>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</si>
  <si>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</si>
  <si>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</si>
  <si>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</si>
  <si>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</si>
  <si>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</si>
  <si>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</si>
  <si>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</si>
  <si>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</si>
  <si>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</si>
  <si>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</si>
  <si>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</si>
  <si>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</si>
  <si>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</si>
  <si>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</si>
  <si>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</si>
  <si>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</si>
  <si>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</si>
  <si>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</si>
  <si>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</si>
  <si>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</si>
  <si>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</si>
  <si>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</si>
  <si>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</si>
  <si>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</si>
  <si>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</si>
  <si>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</si>
  <si>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</si>
  <si>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</si>
  <si>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</si>
  <si>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</si>
  <si>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</si>
  <si>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</si>
  <si>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</si>
  <si>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</si>
  <si>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</si>
  <si>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</si>
  <si>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</si>
  <si>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</si>
  <si>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</si>
  <si>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</si>
  <si>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</si>
  <si>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</si>
  <si>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</si>
  <si>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</si>
  <si>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</si>
  <si>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</si>
  <si>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</si>
  <si>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</si>
  <si>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</si>
  <si>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</si>
  <si>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</si>
  <si>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</si>
  <si>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</si>
  <si>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</si>
  <si>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</si>
  <si>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</si>
  <si>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</si>
  <si>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</si>
  <si>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</si>
  <si>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</si>
  <si>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</si>
  <si>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</si>
  <si>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</si>
  <si>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</si>
  <si>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</si>
  <si>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</si>
  <si>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</si>
  <si>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</si>
  <si>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</si>
  <si>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</si>
  <si>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</si>
  <si>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</si>
  <si>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</si>
  <si>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</si>
  <si>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</si>
  <si>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</si>
  <si>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</si>
  <si>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</si>
  <si>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</si>
  <si>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</si>
  <si>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</si>
  <si>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</si>
  <si>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</si>
  <si>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</si>
  <si>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</si>
  <si>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</si>
  <si>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</si>
  <si>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</si>
  <si>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</si>
  <si>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</si>
  <si>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</si>
  <si>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</si>
  <si>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</si>
  <si>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</si>
  <si>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</si>
  <si>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</si>
  <si>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</si>
  <si>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</si>
  <si>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</si>
  <si>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</si>
  <si>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</si>
  <si>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</si>
  <si>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</si>
  <si>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</si>
  <si>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</si>
  <si>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</si>
  <si>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</si>
  <si>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</si>
  <si>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</si>
  <si>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</si>
  <si>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</si>
  <si>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</si>
  <si>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</si>
  <si>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</si>
  <si>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</si>
  <si>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</si>
  <si>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</si>
  <si>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</si>
  <si>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</si>
  <si>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</si>
  <si>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</si>
  <si>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</si>
  <si>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</si>
  <si>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</si>
  <si>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</si>
  <si>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</si>
  <si>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</si>
  <si>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</si>
  <si>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</si>
  <si>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</si>
  <si>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</si>
  <si>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</si>
  <si>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</si>
  <si>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</si>
  <si>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</si>
  <si>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</si>
  <si>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</si>
  <si>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</si>
  <si>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</si>
  <si>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</si>
  <si>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</si>
  <si>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</si>
  <si>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</si>
  <si>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</si>
  <si>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</si>
  <si>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</si>
  <si>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</si>
  <si>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</si>
  <si>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</si>
  <si>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</si>
  <si>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</si>
  <si>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</si>
  <si>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</si>
  <si>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</si>
  <si>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</si>
  <si>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</si>
  <si>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</si>
  <si>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</si>
  <si>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</si>
  <si>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</si>
  <si>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</si>
  <si>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</si>
  <si>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</si>
  <si>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</si>
  <si>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</si>
  <si>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</si>
  <si>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</si>
  <si>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</si>
  <si>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</si>
  <si>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</si>
  <si>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</si>
  <si>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</si>
  <si>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</si>
  <si>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</si>
  <si>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</si>
  <si>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</si>
  <si>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</si>
  <si>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</si>
  <si>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</si>
  <si>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</si>
  <si>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</si>
  <si>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</si>
  <si>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</si>
  <si>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</si>
  <si>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</si>
  <si>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</si>
  <si>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</si>
  <si>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</si>
  <si>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</si>
  <si>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</si>
  <si>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</si>
  <si>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</si>
  <si>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</si>
  <si>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</si>
  <si>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</si>
  <si>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</si>
  <si>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</si>
  <si>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</si>
  <si>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</si>
  <si>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</si>
  <si>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</si>
  <si>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</si>
  <si>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</si>
  <si>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</si>
  <si>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</si>
  <si>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</si>
  <si>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</si>
  <si>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</si>
  <si>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</si>
  <si>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</si>
  <si>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</si>
  <si>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</si>
  <si>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</si>
  <si>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</si>
  <si>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</si>
  <si>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</si>
  <si>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</si>
  <si>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</si>
  <si>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</si>
  <si>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</si>
  <si>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</si>
  <si>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</si>
  <si>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</si>
  <si>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</si>
  <si>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</si>
  <si>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</si>
  <si>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</si>
  <si>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</si>
  <si>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</si>
  <si>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</si>
  <si>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</si>
  <si>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</si>
  <si>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</si>
  <si>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</si>
  <si>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</si>
  <si>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</si>
  <si>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</si>
  <si>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</si>
  <si>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</si>
  <si>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</si>
  <si>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</si>
  <si>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</si>
  <si>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</si>
  <si>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</si>
  <si>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</si>
  <si>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</si>
  <si>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</si>
  <si>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</si>
  <si>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</si>
  <si>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</si>
  <si>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</si>
  <si>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</si>
  <si>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</si>
  <si>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</si>
  <si>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</si>
  <si>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</si>
  <si>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</si>
  <si>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</si>
  <si>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</si>
  <si>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</si>
  <si>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</si>
  <si>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</si>
  <si>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</si>
  <si>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</si>
  <si>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</si>
  <si>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</si>
  <si>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</si>
  <si>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</si>
  <si>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</si>
  <si>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</si>
  <si>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</si>
  <si>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</si>
  <si>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</si>
  <si>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</si>
  <si>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</si>
  <si>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</si>
  <si>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</si>
  <si>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</si>
  <si>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</si>
  <si>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</si>
  <si>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</si>
  <si>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</si>
  <si>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</si>
  <si>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</si>
  <si>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</si>
  <si>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</si>
  <si>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</si>
  <si>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</si>
  <si>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</si>
  <si>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</si>
  <si>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</si>
  <si>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</si>
  <si>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</si>
  <si>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</si>
  <si>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</si>
  <si>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</si>
  <si>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</si>
  <si>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</si>
  <si>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</si>
  <si>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</si>
  <si>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</si>
  <si>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</si>
  <si>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</si>
  <si>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</si>
  <si>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</si>
  <si>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</si>
  <si>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</si>
  <si>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</si>
  <si>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</si>
  <si>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</si>
  <si>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</si>
  <si>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</si>
  <si>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</si>
  <si>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</si>
  <si>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</si>
  <si>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</si>
  <si>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</si>
  <si>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</si>
  <si>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</si>
  <si>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</si>
  <si>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</si>
  <si>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</si>
  <si>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</si>
  <si>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</si>
  <si>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</si>
  <si>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</si>
  <si>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</si>
  <si>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</si>
  <si>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</si>
  <si>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</si>
  <si>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</si>
  <si>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</si>
  <si>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</si>
  <si>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</si>
  <si>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</si>
  <si>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</si>
  <si>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</si>
  <si>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</si>
  <si>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</si>
  <si>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</si>
  <si>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</si>
  <si>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</si>
  <si>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</si>
  <si>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</si>
  <si>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</si>
  <si>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</si>
  <si>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</si>
  <si>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</si>
  <si>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</si>
  <si>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</si>
  <si>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</si>
  <si>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</si>
  <si>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</si>
  <si>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</si>
  <si>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</si>
  <si>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</si>
  <si>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</si>
  <si>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</si>
  <si>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</si>
  <si>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</si>
  <si>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</si>
  <si>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</si>
  <si>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</si>
  <si>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</si>
  <si>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</si>
  <si>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</si>
  <si>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</si>
  <si>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</si>
  <si>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</si>
  <si>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</si>
  <si>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</si>
  <si>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</si>
  <si>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</si>
  <si>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</si>
  <si>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</si>
  <si>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</si>
  <si>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</si>
  <si>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</si>
  <si>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</si>
  <si>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</si>
  <si>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</si>
  <si>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</si>
  <si>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</si>
  <si>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</si>
  <si>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</si>
  <si>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</si>
  <si>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</si>
  <si>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</si>
  <si>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</si>
  <si>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</si>
  <si>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</si>
  <si>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</si>
  <si>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</si>
  <si>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</si>
  <si>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</si>
  <si>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</si>
  <si>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</si>
  <si>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</si>
  <si>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</si>
  <si>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</si>
  <si>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</si>
  <si>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</si>
  <si>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</si>
  <si>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</si>
  <si>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</si>
  <si>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</si>
  <si>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</si>
  <si>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</si>
  <si>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</si>
  <si>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</si>
  <si>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</si>
  <si>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</si>
  <si>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</si>
  <si>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</si>
  <si>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</si>
  <si>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</si>
  <si>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</si>
  <si>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</si>
  <si>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</si>
  <si>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</si>
  <si>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</si>
  <si>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</si>
  <si>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</si>
  <si>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</si>
  <si>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</si>
  <si>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</si>
  <si>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</si>
  <si>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</si>
  <si>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</si>
  <si>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</si>
  <si>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</si>
  <si>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</si>
  <si>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</si>
  <si>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</si>
  <si>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</si>
  <si>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</si>
  <si>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</si>
  <si>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</si>
  <si>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</si>
  <si>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</si>
  <si>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</si>
  <si>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</si>
  <si>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</si>
  <si>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</si>
  <si>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</si>
  <si>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</si>
  <si>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</si>
  <si>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</si>
  <si>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</si>
  <si>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</si>
  <si>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</si>
  <si>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</si>
  <si>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</si>
  <si>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</si>
  <si>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</si>
  <si>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</si>
  <si>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</si>
  <si>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</si>
  <si>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</si>
  <si>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</si>
  <si>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</si>
  <si>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</si>
  <si>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</si>
  <si>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</si>
  <si>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</si>
  <si>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</si>
  <si>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</si>
  <si>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</si>
  <si>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</si>
  <si>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</si>
  <si>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</si>
  <si>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</si>
  <si>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</si>
  <si>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</si>
  <si>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</si>
  <si>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</si>
  <si>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</si>
  <si>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</si>
  <si>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</si>
  <si>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</si>
  <si>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</si>
  <si>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</si>
  <si>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</si>
  <si>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</si>
  <si>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</si>
  <si>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</si>
  <si>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</si>
  <si>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</si>
  <si>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</si>
  <si>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</si>
  <si>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</si>
  <si>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</si>
  <si>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</si>
  <si>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</si>
  <si>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</si>
  <si>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</si>
  <si>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</si>
  <si>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</si>
  <si>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</si>
  <si>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</si>
  <si>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</si>
  <si>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</si>
  <si>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</si>
  <si>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</si>
  <si>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</si>
  <si>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</si>
  <si>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</si>
  <si>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</si>
  <si>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</si>
  <si>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</si>
  <si>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</si>
  <si>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</si>
  <si>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</si>
  <si>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</si>
  <si>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</si>
  <si>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</si>
  <si>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</si>
  <si>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</si>
  <si>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</si>
  <si>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</si>
  <si>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</si>
  <si>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</si>
  <si>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</si>
  <si>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</si>
  <si>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</si>
  <si>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</si>
  <si>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</si>
  <si>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</si>
  <si>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</si>
  <si>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</si>
  <si>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</si>
  <si>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</si>
  <si>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</si>
  <si>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</si>
  <si>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</si>
  <si>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</si>
  <si>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</si>
  <si>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</si>
  <si>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</si>
  <si>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</si>
  <si>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</si>
  <si>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</si>
  <si>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</si>
  <si>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</si>
  <si>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</si>
  <si>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</si>
  <si>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</si>
  <si>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</si>
  <si>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</si>
  <si>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</si>
  <si>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</si>
  <si>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</si>
  <si>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</si>
  <si>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</si>
  <si>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</si>
  <si>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</si>
  <si>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</si>
  <si>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</si>
  <si>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</si>
  <si>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</si>
  <si>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</si>
  <si>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</si>
  <si>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</si>
  <si>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</si>
  <si>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</si>
  <si>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</si>
  <si>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</si>
  <si>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</si>
  <si>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</si>
  <si>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</si>
  <si>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</si>
  <si>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</si>
  <si>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</si>
  <si>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</si>
  <si>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</si>
  <si>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</si>
  <si>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</si>
  <si>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</si>
  <si>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</si>
  <si>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</si>
  <si>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</si>
  <si>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</si>
  <si>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</si>
  <si>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</si>
  <si>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</si>
  <si>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</si>
  <si>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</si>
  <si>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</si>
  <si>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</si>
  <si>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</si>
  <si>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</si>
  <si>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</si>
  <si>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</si>
  <si>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</si>
  <si>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</si>
  <si>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</si>
  <si>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</si>
  <si>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</si>
  <si>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</si>
  <si>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</si>
  <si>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</si>
  <si>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</si>
  <si>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</si>
  <si>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</si>
  <si>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</si>
  <si>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</si>
  <si>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</si>
  <si>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</si>
  <si>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</si>
  <si>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</si>
  <si>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</si>
  <si>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</si>
  <si>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</si>
  <si>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</si>
  <si>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</si>
  <si>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</si>
  <si>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</si>
  <si>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</si>
  <si>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</si>
  <si>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</si>
  <si>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</si>
  <si>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</si>
  <si>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</si>
  <si>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</si>
  <si>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</si>
  <si>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</si>
  <si>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</si>
  <si>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</si>
  <si>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</si>
  <si>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</si>
  <si>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</si>
  <si>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</si>
  <si>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</si>
  <si>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</si>
  <si>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</si>
  <si>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</si>
  <si>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</si>
  <si>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</si>
  <si>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</si>
  <si>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</si>
  <si>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</si>
  <si>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</si>
  <si>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</si>
  <si>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</si>
  <si>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</si>
  <si>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</si>
  <si>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</si>
  <si>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</si>
  <si>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</si>
  <si>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</si>
  <si>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</si>
  <si>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</si>
  <si>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</si>
  <si>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</si>
  <si>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</si>
  <si>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</si>
  <si>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</si>
  <si>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</si>
  <si>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</si>
  <si>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</si>
  <si>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</si>
  <si>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</si>
  <si>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</si>
  <si>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</si>
  <si>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</si>
  <si>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</si>
  <si>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</si>
  <si>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</si>
  <si>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</si>
  <si>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</si>
  <si>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</si>
  <si>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</si>
  <si>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</si>
  <si>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</si>
  <si>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</si>
  <si>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</si>
  <si>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</si>
  <si>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</si>
  <si>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</si>
  <si>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</si>
  <si>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</si>
  <si>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</si>
  <si>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</si>
  <si>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</si>
  <si>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</si>
  <si>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</si>
  <si>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</si>
  <si>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</si>
  <si>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</si>
  <si>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</si>
  <si>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</si>
  <si>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</si>
  <si>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</si>
  <si>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</si>
  <si>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</si>
  <si>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</si>
  <si>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</si>
  <si>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</si>
  <si>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</si>
  <si>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</si>
  <si>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</si>
  <si>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</si>
  <si>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</si>
  <si>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</si>
  <si>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</si>
  <si>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</si>
  <si>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</si>
  <si>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</si>
  <si>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</si>
  <si>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</si>
  <si>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</si>
  <si>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</si>
  <si>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</si>
  <si>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</si>
  <si>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</si>
  <si>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</si>
  <si>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</si>
  <si>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</si>
  <si>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</si>
  <si>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</si>
  <si>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</si>
  <si>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</si>
  <si>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</si>
  <si>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</si>
  <si>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</si>
  <si>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</si>
  <si>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</si>
  <si>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</si>
  <si>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</si>
  <si>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</si>
  <si>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</si>
  <si>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</si>
  <si>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</si>
  <si>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</si>
  <si>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</si>
  <si>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</si>
  <si>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</si>
  <si>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</si>
  <si>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</si>
  <si>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</si>
  <si>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</si>
  <si>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</si>
  <si>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</si>
  <si>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</si>
  <si>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</si>
  <si>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</si>
  <si>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</si>
  <si>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</si>
  <si>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</si>
  <si>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</si>
  <si>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</si>
  <si>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</si>
  <si>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</si>
  <si>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</si>
  <si>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</si>
  <si>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</si>
  <si>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</si>
  <si>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</si>
  <si>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</si>
  <si>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</si>
  <si>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</si>
  <si>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</si>
  <si>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</si>
  <si>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</si>
  <si>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</si>
  <si>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</si>
  <si>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</si>
  <si>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</si>
  <si>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</si>
  <si>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</si>
  <si>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</si>
  <si>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</si>
  <si>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</si>
  <si>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</si>
  <si>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</si>
  <si>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</si>
  <si>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</si>
  <si>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</si>
  <si>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</si>
  <si>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</si>
  <si>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</si>
  <si>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</si>
  <si>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</si>
  <si>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</si>
  <si>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</si>
  <si>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</si>
  <si>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</si>
  <si>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</si>
  <si>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</si>
  <si>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</si>
  <si>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</si>
  <si>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</si>
  <si>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</si>
  <si>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</si>
  <si>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</si>
  <si>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</si>
  <si>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</si>
  <si>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</si>
  <si>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</si>
  <si>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</si>
  <si>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</si>
  <si>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</si>
  <si>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</si>
  <si>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</si>
  <si>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</si>
  <si>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</si>
  <si>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</si>
  <si>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</si>
  <si>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</si>
  <si>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</si>
  <si>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</si>
  <si>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</si>
  <si>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</si>
  <si>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</si>
  <si>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</si>
  <si>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</si>
  <si>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</si>
  <si>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</si>
  <si>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</si>
  <si>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</si>
  <si>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</si>
  <si>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</si>
  <si>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</si>
  <si>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</si>
  <si>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</si>
  <si>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</si>
  <si>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</si>
  <si>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</si>
  <si>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</si>
  <si>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</si>
  <si>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</si>
  <si>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</si>
  <si>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</si>
  <si>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</si>
  <si>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</si>
  <si>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</si>
  <si>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</si>
  <si>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</si>
  <si>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</si>
  <si>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</si>
  <si>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</si>
  <si>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</si>
  <si>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</si>
  <si>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</si>
  <si>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</si>
  <si>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</si>
  <si>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</si>
  <si>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</si>
  <si>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</si>
  <si>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</si>
  <si>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</si>
  <si>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</si>
  <si>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</si>
  <si>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</si>
  <si>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</si>
  <si>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</si>
  <si>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</si>
  <si>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</si>
  <si>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</si>
  <si>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</si>
  <si>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</si>
  <si>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</si>
  <si>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</si>
  <si>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</si>
  <si>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</si>
  <si>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</si>
  <si>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</si>
  <si>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</si>
  <si>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</si>
  <si>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</si>
  <si>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</si>
  <si>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</si>
  <si>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</si>
  <si>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</si>
  <si>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</si>
  <si>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</si>
  <si>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</si>
  <si>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</si>
  <si>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</si>
  <si>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</si>
  <si>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</si>
  <si>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</si>
  <si>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</si>
  <si>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</si>
  <si>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</si>
  <si>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</si>
  <si>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</si>
  <si>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</si>
  <si>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</si>
  <si>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</si>
  <si>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</si>
  <si>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</si>
  <si>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</si>
  <si>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</si>
  <si>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</si>
  <si>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</si>
  <si>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</si>
  <si>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</si>
  <si>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</si>
  <si>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</si>
  <si>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</si>
  <si>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</si>
  <si>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</si>
  <si>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</si>
  <si>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</si>
  <si>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</si>
  <si>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</si>
  <si>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</si>
  <si>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</si>
  <si>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</si>
  <si>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</si>
  <si>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</si>
  <si>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</si>
  <si>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</si>
  <si>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</si>
  <si>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</si>
  <si>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</si>
  <si>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</si>
  <si>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</si>
  <si>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</si>
  <si>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</si>
  <si>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</si>
  <si>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</si>
  <si>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</si>
  <si>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</si>
  <si>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</si>
  <si>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</si>
  <si>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</si>
  <si>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</si>
  <si>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</si>
  <si>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</si>
  <si>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</si>
  <si>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</si>
  <si>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</si>
  <si>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</si>
  <si>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</si>
  <si>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</si>
  <si>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</si>
  <si>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</si>
  <si>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</si>
  <si>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</si>
  <si>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</si>
  <si>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</si>
  <si>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</si>
  <si>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</si>
  <si>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</si>
  <si>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</si>
  <si>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</si>
  <si>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</si>
  <si>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</si>
  <si>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</si>
  <si>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</si>
  <si>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</si>
  <si>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</si>
  <si>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</si>
  <si>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</si>
  <si>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</si>
  <si>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</si>
  <si>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</si>
  <si>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</si>
  <si>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</si>
  <si>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</si>
  <si>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</si>
  <si>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</si>
  <si>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</si>
  <si>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</si>
  <si>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</si>
  <si>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</si>
  <si>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</si>
  <si>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</si>
  <si>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</si>
  <si>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</si>
  <si>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</si>
  <si>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</si>
  <si>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</si>
  <si>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</si>
  <si>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</si>
  <si>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</si>
  <si>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</si>
  <si>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</si>
  <si>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</si>
  <si>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</si>
  <si>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</si>
  <si>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</si>
  <si>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</si>
  <si>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</si>
  <si>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</si>
  <si>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</si>
  <si>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</si>
  <si>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</si>
  <si>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</si>
  <si>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</si>
  <si>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</si>
  <si>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</si>
  <si>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</si>
  <si>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</si>
  <si>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</si>
  <si>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</si>
  <si>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</si>
  <si>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</si>
  <si>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</si>
  <si>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</si>
  <si>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</si>
  <si>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</si>
  <si>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</si>
  <si>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</si>
  <si>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</si>
  <si>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</si>
  <si>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</si>
  <si>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</si>
  <si>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</si>
  <si>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</si>
  <si>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</si>
  <si>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</si>
  <si>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</si>
  <si>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</si>
  <si>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</si>
  <si>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</si>
  <si>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</si>
  <si>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</si>
  <si>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</si>
  <si>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</si>
  <si>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</si>
  <si>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</si>
  <si>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</si>
  <si>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</si>
  <si>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</si>
  <si>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</si>
  <si>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</si>
  <si>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</si>
  <si>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</si>
  <si>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</si>
  <si>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</si>
  <si>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</si>
  <si>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</si>
  <si>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</si>
  <si>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</si>
  <si>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</si>
  <si>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</si>
  <si>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</si>
  <si>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</si>
  <si>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</si>
  <si>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</si>
  <si>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</si>
  <si>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</si>
  <si>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</si>
  <si>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</si>
  <si>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</si>
  <si>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</si>
  <si>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</si>
  <si>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</si>
  <si>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</si>
  <si>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</si>
  <si>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</si>
  <si>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</si>
  <si>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</si>
  <si>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</si>
  <si>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</si>
  <si>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</si>
  <si>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</si>
  <si>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</si>
  <si>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</si>
  <si>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</si>
  <si>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</si>
  <si>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</si>
  <si>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</si>
  <si>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</si>
  <si>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</si>
  <si>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</si>
  <si>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</si>
  <si>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</si>
  <si>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</si>
  <si>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</si>
  <si>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</si>
  <si>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</si>
  <si>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</si>
  <si>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</si>
  <si>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</si>
  <si>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</si>
  <si>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</si>
  <si>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</si>
  <si>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</si>
  <si>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</si>
  <si>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</si>
  <si>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</si>
  <si>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</si>
  <si>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</si>
  <si>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</si>
  <si>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</si>
  <si>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</si>
  <si>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</si>
  <si>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</si>
  <si>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</si>
  <si>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</si>
  <si>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</si>
  <si>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</si>
  <si>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</si>
  <si>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</si>
  <si>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</si>
  <si>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</si>
  <si>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</si>
  <si>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</si>
  <si>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</si>
  <si>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</si>
  <si>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</si>
  <si>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</si>
  <si>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</si>
  <si>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</si>
  <si>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</si>
  <si>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</si>
  <si>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</si>
  <si>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</si>
  <si>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</si>
  <si>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</si>
  <si>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</si>
  <si>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</si>
  <si>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</si>
  <si>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</si>
  <si>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</si>
  <si>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</si>
  <si>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</si>
  <si>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</si>
  <si>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</si>
  <si>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</si>
  <si>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</si>
  <si>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</si>
  <si>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</si>
  <si>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</si>
  <si>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</si>
  <si>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</si>
  <si>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</si>
  <si>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</si>
  <si>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</si>
  <si>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</si>
  <si>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</si>
  <si>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</si>
  <si>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</si>
  <si>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</si>
  <si>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</si>
  <si>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</si>
  <si>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</si>
  <si>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</si>
  <si>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</si>
  <si>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</si>
  <si>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</si>
  <si>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</si>
  <si>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</si>
  <si>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</si>
  <si>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</si>
  <si>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</si>
  <si>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</si>
  <si>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</si>
  <si>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</si>
  <si>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</si>
  <si>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</si>
  <si>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</si>
  <si>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</si>
  <si>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</si>
  <si>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</si>
  <si>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</si>
  <si>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</si>
  <si>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</si>
  <si>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</si>
  <si>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</si>
  <si>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</si>
  <si>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</si>
  <si>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</si>
  <si>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</si>
  <si>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</si>
  <si>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</si>
  <si>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</si>
  <si>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</si>
  <si>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</si>
  <si>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</si>
  <si>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</si>
  <si>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</si>
  <si>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</si>
  <si>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</si>
  <si>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</si>
  <si>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</si>
  <si>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</si>
  <si>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</si>
  <si>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</si>
  <si>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</si>
  <si>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</si>
  <si>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</si>
  <si>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</si>
  <si>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</si>
  <si>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</si>
  <si>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</si>
  <si>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</si>
  <si>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</si>
  <si>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</si>
  <si>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</si>
  <si>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</si>
  <si>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</si>
  <si>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</si>
  <si>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</si>
  <si>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</si>
  <si>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</si>
  <si>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</si>
  <si>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</si>
  <si>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</si>
  <si>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</si>
  <si>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</si>
  <si>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</si>
  <si>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</si>
  <si>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</si>
  <si>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</si>
  <si>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</si>
  <si>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</si>
  <si>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</si>
  <si>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</si>
  <si>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</si>
  <si>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</si>
  <si>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</si>
  <si>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</si>
  <si>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</si>
  <si>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</si>
  <si>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</si>
  <si>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</si>
  <si>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</si>
  <si>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</si>
  <si>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</si>
  <si>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</si>
  <si>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</si>
  <si>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</si>
  <si>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</si>
  <si>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</si>
  <si>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</si>
  <si>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</si>
  <si>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</si>
  <si>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</si>
  <si>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</si>
  <si>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</si>
  <si>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</si>
  <si>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</si>
  <si>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</si>
  <si>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</si>
  <si>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</si>
  <si>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</si>
  <si>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</si>
  <si>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</si>
  <si>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</si>
  <si>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</si>
  <si>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</si>
  <si>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</si>
  <si>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</si>
  <si>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</si>
  <si>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</si>
  <si>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</si>
  <si>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</si>
  <si>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</si>
  <si>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</si>
  <si>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</si>
  <si>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</si>
  <si>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</si>
  <si>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</si>
  <si>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</si>
  <si>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</si>
  <si>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</si>
  <si>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</si>
  <si>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</si>
  <si>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</si>
  <si>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</si>
  <si>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</si>
  <si>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</si>
  <si>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</si>
  <si>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</si>
  <si>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</si>
  <si>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</si>
  <si>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</si>
  <si>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</si>
  <si>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</si>
  <si>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</si>
  <si>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</si>
  <si>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</si>
  <si>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</si>
  <si>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</si>
  <si>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</si>
  <si>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</si>
  <si>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</si>
  <si>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</si>
  <si>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</si>
  <si>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</si>
  <si>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</si>
  <si>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</si>
  <si>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</si>
  <si>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</si>
  <si>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</si>
  <si>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</si>
  <si>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</si>
  <si>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</si>
  <si>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</si>
  <si>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</si>
  <si>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</si>
  <si>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</si>
  <si>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</si>
  <si>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</si>
  <si>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</si>
  <si>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</si>
  <si>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</si>
  <si>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</si>
  <si>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</si>
  <si>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</si>
  <si>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</si>
  <si>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</si>
  <si>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</si>
  <si>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</si>
  <si>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</si>
  <si>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</si>
  <si>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</si>
  <si>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</si>
  <si>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</si>
  <si>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</si>
  <si>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</si>
  <si>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</si>
  <si>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</si>
  <si>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</si>
  <si>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</si>
  <si>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</si>
  <si>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</si>
  <si>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</si>
  <si>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</si>
  <si>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</si>
  <si>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</si>
  <si>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</si>
  <si>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</si>
  <si>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</si>
  <si>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</si>
  <si>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</si>
  <si>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</si>
  <si>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</si>
  <si>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</si>
  <si>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</si>
  <si>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</si>
  <si>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</si>
  <si>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</si>
  <si>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</si>
  <si>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</si>
  <si>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</si>
  <si>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</si>
  <si>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</si>
  <si>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</si>
  <si>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</si>
  <si>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</si>
  <si>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</si>
  <si>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</si>
  <si>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</si>
  <si>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</si>
  <si>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</si>
  <si>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</si>
  <si>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</si>
  <si>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</si>
  <si>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</si>
  <si>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</si>
  <si>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</si>
  <si>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</si>
  <si>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</si>
  <si>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</si>
  <si>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</si>
  <si>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</si>
  <si>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</si>
  <si>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</si>
  <si>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</si>
  <si>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</si>
  <si>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</si>
  <si>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</si>
  <si>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</si>
  <si>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</si>
  <si>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</si>
  <si>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</si>
  <si>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</si>
  <si>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</si>
  <si>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</si>
  <si>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</si>
  <si>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</si>
  <si>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</si>
  <si>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</si>
  <si>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</si>
  <si>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</si>
  <si>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</si>
  <si>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</si>
  <si>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</si>
  <si>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</si>
  <si>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</si>
  <si>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</si>
  <si>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</si>
  <si>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</si>
  <si>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</si>
  <si>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</si>
  <si>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</si>
  <si>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</si>
  <si>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</si>
  <si>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</si>
  <si>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</si>
  <si>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</si>
  <si>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</si>
  <si>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</si>
  <si>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</si>
  <si>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</si>
  <si>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</si>
  <si>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</si>
  <si>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</si>
  <si>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</si>
  <si>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</si>
  <si>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</si>
  <si>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</si>
  <si>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</si>
  <si>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</si>
  <si>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</si>
  <si>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</si>
  <si>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</si>
  <si>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</si>
  <si>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</si>
  <si>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</si>
  <si>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</si>
  <si>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</si>
  <si>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</si>
  <si>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</si>
  <si>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</si>
  <si>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</si>
  <si>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</si>
  <si>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</si>
  <si>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</si>
  <si>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</si>
  <si>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</si>
  <si>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</si>
  <si>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</si>
  <si>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</si>
  <si>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</si>
  <si>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</si>
  <si>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</si>
  <si>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</si>
  <si>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</si>
  <si>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</si>
  <si>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</si>
  <si>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</si>
  <si>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</si>
  <si>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</si>
  <si>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</si>
  <si>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</si>
  <si>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</si>
  <si>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</si>
  <si>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</si>
  <si>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</si>
  <si>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</si>
  <si>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</si>
  <si>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</si>
  <si>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</si>
  <si>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</si>
  <si>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</si>
  <si>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</si>
  <si>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</si>
  <si>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</si>
  <si>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</si>
  <si>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</si>
  <si>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</si>
  <si>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</si>
  <si>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</si>
  <si>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</si>
  <si>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</si>
  <si>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</si>
  <si>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</si>
  <si>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</si>
  <si>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</si>
  <si>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</si>
  <si>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</si>
  <si>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</si>
  <si>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</si>
  <si>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</si>
  <si>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</si>
  <si>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</si>
  <si>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</si>
  <si>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</si>
  <si>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</si>
  <si>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</si>
  <si>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</si>
  <si>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</si>
  <si>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</si>
  <si>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</si>
  <si>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</si>
  <si>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</si>
  <si>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</si>
  <si>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</si>
  <si>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</si>
  <si>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</si>
  <si>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</si>
  <si>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</si>
  <si>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</si>
  <si>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</si>
  <si>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</si>
  <si>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</si>
  <si>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</si>
  <si>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</si>
  <si>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</si>
  <si>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</si>
  <si>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</si>
  <si>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</si>
  <si>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</si>
  <si>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</si>
  <si>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</si>
  <si>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</si>
  <si>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</si>
  <si>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</si>
  <si>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</si>
  <si>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</si>
  <si>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</si>
  <si>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</si>
  <si>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</si>
  <si>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</si>
  <si>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</si>
  <si>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</si>
  <si>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</si>
  <si>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</si>
  <si>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</si>
  <si>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</si>
  <si>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</si>
  <si>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</si>
  <si>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</si>
  <si>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</si>
  <si>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</si>
  <si>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</si>
  <si>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</si>
  <si>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</si>
  <si>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</si>
  <si>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</si>
  <si>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</si>
  <si>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</si>
  <si>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</si>
  <si>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</si>
  <si>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</si>
  <si>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</si>
  <si>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</si>
  <si>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</si>
  <si>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</si>
  <si>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</si>
  <si>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</si>
  <si>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</si>
  <si>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</si>
  <si>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</si>
  <si>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</si>
  <si>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</si>
  <si>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</si>
  <si>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</si>
  <si>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</si>
  <si>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</si>
  <si>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</si>
  <si>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</si>
  <si>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</si>
  <si>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</si>
  <si>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</si>
  <si>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</si>
  <si>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</si>
  <si>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</si>
  <si>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</si>
  <si>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</si>
  <si>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</si>
  <si>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</si>
  <si>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</si>
  <si>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</si>
  <si>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</si>
  <si>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</si>
  <si>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</si>
  <si>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</si>
  <si>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</si>
  <si>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</si>
  <si>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</si>
  <si>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</si>
  <si>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</si>
  <si>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</si>
  <si>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</si>
  <si>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</si>
  <si>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</si>
  <si>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</si>
  <si>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</si>
  <si>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</si>
  <si>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</si>
  <si>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</si>
  <si>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</si>
  <si>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</si>
  <si>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</si>
  <si>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</si>
  <si>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</si>
  <si>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</si>
  <si>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</si>
  <si>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</si>
  <si>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</si>
  <si>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</si>
  <si>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</si>
  <si>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</si>
  <si>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</si>
  <si>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</si>
  <si>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</si>
  <si>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</si>
  <si>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</si>
  <si>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</si>
  <si>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</si>
  <si>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</si>
  <si>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</si>
  <si>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</si>
  <si>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</si>
  <si>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</si>
  <si>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</si>
  <si>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</si>
  <si>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</si>
  <si>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</si>
  <si>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</si>
  <si>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</si>
  <si>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</si>
  <si>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</si>
  <si>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</si>
  <si>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</si>
  <si>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</si>
  <si>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</si>
  <si>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</si>
  <si>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</si>
  <si>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</si>
  <si>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</si>
  <si>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</si>
  <si>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</si>
  <si>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</si>
  <si>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</si>
  <si>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</si>
  <si>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</si>
  <si>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</si>
  <si>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</si>
  <si>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</si>
  <si>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</si>
  <si>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</si>
  <si>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</si>
  <si>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</si>
  <si>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</si>
  <si>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</si>
  <si>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</si>
  <si>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</si>
  <si>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</si>
  <si>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</si>
  <si>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</si>
  <si>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</si>
  <si>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</si>
  <si>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</si>
  <si>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</si>
  <si>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</si>
  <si>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</si>
  <si>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</si>
  <si>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</si>
  <si>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</si>
  <si>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</si>
  <si>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</si>
  <si>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</si>
  <si>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</si>
  <si>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</si>
  <si>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</si>
  <si>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</si>
  <si>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</si>
  <si>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</si>
  <si>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</si>
  <si>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</si>
  <si>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</si>
  <si>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</si>
  <si>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</si>
  <si>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</si>
  <si>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</si>
  <si>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</si>
  <si>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</si>
  <si>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</si>
  <si>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</si>
  <si>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</si>
  <si>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</si>
  <si>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</si>
  <si>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</si>
  <si>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</si>
  <si>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</si>
  <si>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</si>
  <si>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</si>
  <si>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</si>
  <si>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</si>
  <si>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</si>
  <si>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</si>
  <si>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</si>
  <si>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</si>
  <si>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</si>
  <si>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</si>
  <si>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</si>
  <si>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</si>
  <si>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</si>
  <si>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</si>
  <si>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</si>
  <si>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</si>
  <si>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</si>
  <si>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</si>
  <si>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</si>
  <si>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</si>
  <si>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</si>
  <si>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</si>
  <si>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</si>
  <si>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</si>
  <si>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</si>
  <si>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</si>
  <si>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</si>
  <si>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</si>
  <si>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</si>
  <si>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</si>
  <si>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</si>
  <si>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</si>
  <si>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</si>
  <si>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</si>
  <si>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</si>
  <si>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</si>
  <si>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</si>
  <si>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</si>
  <si>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</si>
  <si>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</si>
  <si>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</si>
  <si>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</si>
  <si>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</si>
  <si>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</si>
  <si>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</si>
  <si>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</si>
  <si>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</si>
  <si>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</si>
  <si>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</si>
  <si>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</si>
  <si>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</si>
  <si>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</si>
  <si>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</si>
  <si>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</si>
  <si>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</si>
  <si>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</si>
  <si>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</si>
  <si>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</si>
  <si>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</si>
  <si>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</si>
  <si>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</si>
  <si>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</si>
  <si>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</si>
  <si>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</si>
  <si>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</si>
  <si>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</si>
  <si>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</si>
  <si>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</si>
  <si>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</si>
  <si>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</si>
  <si>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</si>
  <si>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</si>
  <si>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</si>
  <si>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</si>
  <si>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</si>
  <si>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</si>
  <si>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</si>
  <si>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</si>
  <si>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</si>
  <si>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</si>
  <si>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</si>
  <si>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</si>
  <si>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</si>
  <si>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</si>
  <si>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</si>
  <si>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</si>
  <si>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</si>
  <si>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</si>
  <si>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</si>
  <si>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</si>
  <si>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</si>
  <si>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</si>
  <si>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</si>
  <si>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</si>
  <si>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</si>
  <si>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</si>
  <si>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</si>
  <si>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</si>
  <si>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</si>
  <si>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</si>
  <si>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</si>
  <si>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</si>
  <si>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</si>
  <si>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</si>
  <si>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</si>
  <si>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</si>
  <si>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</si>
  <si>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</si>
  <si>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</si>
  <si>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</si>
  <si>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</si>
  <si>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</si>
  <si>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</si>
  <si>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</si>
  <si>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</si>
  <si>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</si>
  <si>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</si>
  <si>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</si>
  <si>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</si>
  <si>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</si>
  <si>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</si>
  <si>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</si>
  <si>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</si>
  <si>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</si>
  <si>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</si>
  <si>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</si>
  <si>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</si>
  <si>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</si>
  <si>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</si>
  <si>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</si>
  <si>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</si>
  <si>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</si>
  <si>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</si>
  <si>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</si>
  <si>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</si>
  <si>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</si>
  <si>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</si>
  <si>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</si>
  <si>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</si>
  <si>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</si>
  <si>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</si>
  <si>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</si>
  <si>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</si>
  <si>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</si>
  <si>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</si>
  <si>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</si>
  <si>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</si>
  <si>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</si>
  <si>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</si>
  <si>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</si>
  <si>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</si>
  <si>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</si>
  <si>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</si>
  <si>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</si>
  <si>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</si>
  <si>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</si>
  <si>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</si>
  <si>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</si>
  <si>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</si>
  <si>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</si>
  <si>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</si>
  <si>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</si>
  <si>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</si>
  <si>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</si>
  <si>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</si>
  <si>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</si>
  <si>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</si>
  <si>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</si>
  <si>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</si>
  <si>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</si>
  <si>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</si>
  <si>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</si>
  <si>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</si>
  <si>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</si>
  <si>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</si>
  <si>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</si>
  <si>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</si>
  <si>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</si>
  <si>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</si>
  <si>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</si>
  <si>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</si>
  <si>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</si>
  <si>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</si>
  <si>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</si>
  <si>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</si>
  <si>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</si>
  <si>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</si>
  <si>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</si>
  <si>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</si>
  <si>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</si>
  <si>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</si>
  <si>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</si>
  <si>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</si>
  <si>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</si>
  <si>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</si>
  <si>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</si>
  <si>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</si>
  <si>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</si>
  <si>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</si>
  <si>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</si>
  <si>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</si>
  <si>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</si>
  <si>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</si>
  <si>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</si>
  <si>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</si>
  <si>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</si>
  <si>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</si>
  <si>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</si>
  <si>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</si>
  <si>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</si>
  <si>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</si>
  <si>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</si>
  <si>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</si>
  <si>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</si>
  <si>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</si>
  <si>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</si>
  <si>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</si>
  <si>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</si>
  <si>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</si>
  <si>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</si>
  <si>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</si>
  <si>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</si>
  <si>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</si>
  <si>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</si>
  <si>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</si>
  <si>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</si>
  <si>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</si>
  <si>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</si>
  <si>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</si>
  <si>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</si>
  <si>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</si>
  <si>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</si>
  <si>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</si>
  <si>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</si>
  <si>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</si>
  <si>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</si>
  <si>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</si>
  <si>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</si>
  <si>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</si>
  <si>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</si>
  <si>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</si>
  <si>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</si>
  <si>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</si>
  <si>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</si>
  <si>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</si>
  <si>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</si>
  <si>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</si>
  <si>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</si>
  <si>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</si>
  <si>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</si>
  <si>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</si>
  <si>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</si>
  <si>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</si>
  <si>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</si>
  <si>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</si>
  <si>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</si>
  <si>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</si>
  <si>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</si>
  <si>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</si>
  <si>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</si>
  <si>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</si>
  <si>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</si>
  <si>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</si>
  <si>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</si>
  <si>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</si>
  <si>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</si>
  <si>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</si>
  <si>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</si>
  <si>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</si>
  <si>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</si>
  <si>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</si>
  <si>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</si>
  <si>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</si>
  <si>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</si>
  <si>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</si>
  <si>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</si>
  <si>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</si>
  <si>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</si>
  <si>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</si>
  <si>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</si>
  <si>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</si>
  <si>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</si>
  <si>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</si>
  <si>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</si>
  <si>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</si>
  <si>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</si>
  <si>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</si>
  <si>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</si>
  <si>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</si>
  <si>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</si>
  <si>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</si>
  <si>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</si>
  <si>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</si>
  <si>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</si>
  <si>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</si>
  <si>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</si>
  <si>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</si>
  <si>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</si>
  <si>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</si>
  <si>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</si>
  <si>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</si>
  <si>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</si>
  <si>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</si>
  <si>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</si>
  <si>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</si>
  <si>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</si>
  <si>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</si>
  <si>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</si>
  <si>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</si>
  <si>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</si>
  <si>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</si>
  <si>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</si>
  <si>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</si>
  <si>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</si>
  <si>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</si>
  <si>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</si>
  <si>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</si>
  <si>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</si>
  <si>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</si>
  <si>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</si>
  <si>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</si>
  <si>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</si>
  <si>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</si>
  <si>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</si>
  <si>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</si>
  <si>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</si>
  <si>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</si>
  <si>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</si>
  <si>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</si>
  <si>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</si>
  <si>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</si>
  <si>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</si>
  <si>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</si>
  <si>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</si>
  <si>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</si>
  <si>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</si>
  <si>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</si>
  <si>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</si>
  <si>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</si>
  <si>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</si>
  <si>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</si>
  <si>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</si>
  <si>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</si>
  <si>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</si>
  <si>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</si>
  <si>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</si>
  <si>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</si>
  <si>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</si>
  <si>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</si>
  <si>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</si>
  <si>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</si>
  <si>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</si>
  <si>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</si>
  <si>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</si>
  <si>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</si>
  <si>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</si>
  <si>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</si>
  <si>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</si>
  <si>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</si>
  <si>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</si>
  <si>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</si>
  <si>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</si>
  <si>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</si>
  <si>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</si>
  <si>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</si>
  <si>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</si>
  <si>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</si>
  <si>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</si>
  <si>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</si>
  <si>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</si>
  <si>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</si>
  <si>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</si>
  <si>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</si>
  <si>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</si>
  <si>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</si>
  <si>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</si>
  <si>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</si>
  <si>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</si>
  <si>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</si>
  <si>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</si>
  <si>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</si>
  <si>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</si>
  <si>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</si>
  <si>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</si>
  <si>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</si>
  <si>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</si>
  <si>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</si>
  <si>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</si>
  <si>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</si>
  <si>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</si>
  <si>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</si>
  <si>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</si>
  <si>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</si>
  <si>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</si>
  <si>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</si>
  <si>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</si>
  <si>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</si>
  <si>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</si>
  <si>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</si>
  <si>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</si>
  <si>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</si>
  <si>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</si>
  <si>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</si>
  <si>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</si>
  <si>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</si>
  <si>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</si>
  <si>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</si>
  <si>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</si>
  <si>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</si>
  <si>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</si>
  <si>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</si>
  <si>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</si>
  <si>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</si>
  <si>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</si>
  <si>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</si>
  <si>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</si>
  <si>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</si>
  <si>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</si>
  <si>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</si>
  <si>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</si>
  <si>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</si>
  <si>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</si>
  <si>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</si>
  <si>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</si>
  <si>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</si>
  <si>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</si>
  <si>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</si>
  <si>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</si>
  <si>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</si>
  <si>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</si>
  <si>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</si>
  <si>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</si>
  <si>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</si>
  <si>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</si>
  <si>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</si>
  <si>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</si>
  <si>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</si>
  <si>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</si>
  <si>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</si>
  <si>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</si>
  <si>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</si>
  <si>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</si>
  <si>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</si>
  <si>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</si>
  <si>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</si>
  <si>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</si>
  <si>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</si>
  <si>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</si>
  <si>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</si>
  <si>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</si>
  <si>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</si>
  <si>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</si>
  <si>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</si>
  <si>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</si>
  <si>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</si>
  <si>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</si>
  <si>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</si>
  <si>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</si>
  <si>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</si>
  <si>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</si>
  <si>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</si>
  <si>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</si>
  <si>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</si>
  <si>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</si>
  <si>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</si>
  <si>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</si>
  <si>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</si>
  <si>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</si>
  <si>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</si>
  <si>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</si>
  <si>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</si>
  <si>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</si>
  <si>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</si>
  <si>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</si>
  <si>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</si>
  <si>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</si>
  <si>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</si>
  <si>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</si>
  <si>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</si>
  <si>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</si>
  <si>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</si>
  <si>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</si>
  <si>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</si>
  <si>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</si>
  <si>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</si>
  <si>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</si>
  <si>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</si>
  <si>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</si>
  <si>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</si>
  <si>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</si>
  <si>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</si>
  <si>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</si>
  <si>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</si>
  <si>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</si>
  <si>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</si>
  <si>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</si>
  <si>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</si>
  <si>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</si>
  <si>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</si>
  <si>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</si>
  <si>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</si>
  <si>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</si>
  <si>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</si>
  <si>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</si>
  <si>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</si>
  <si>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</si>
  <si>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</si>
  <si>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</si>
  <si>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</si>
  <si>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</si>
  <si>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</si>
  <si>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</si>
  <si>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</si>
  <si>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</si>
  <si>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</si>
  <si>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</si>
  <si>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</si>
  <si>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</si>
  <si>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</si>
  <si>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</si>
  <si>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</si>
  <si>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</si>
  <si>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</si>
  <si>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</si>
  <si>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</si>
  <si>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</si>
  <si>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</si>
  <si>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</si>
  <si>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</si>
  <si>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</si>
  <si>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</si>
  <si>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</si>
  <si>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</si>
  <si>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</si>
  <si>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</si>
  <si>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</si>
  <si>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</si>
  <si>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</si>
  <si>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</si>
  <si>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</si>
  <si>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</si>
  <si>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</si>
  <si>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</si>
  <si>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</si>
  <si>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</si>
  <si>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</si>
  <si>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</si>
  <si>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</si>
  <si>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</si>
  <si>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</si>
  <si>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</si>
  <si>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</si>
  <si>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</si>
  <si>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</si>
  <si>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</si>
  <si>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</si>
  <si>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</si>
  <si>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</si>
  <si>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</si>
  <si>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</si>
  <si>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</si>
  <si>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</si>
  <si>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</si>
  <si>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</si>
  <si>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</si>
  <si>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</si>
  <si>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</si>
  <si>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</si>
  <si>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</si>
  <si>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</si>
  <si>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</si>
  <si>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</si>
  <si>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</si>
  <si>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</si>
  <si>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</si>
  <si>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</si>
  <si>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</si>
  <si>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</si>
  <si>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</si>
  <si>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</si>
  <si>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</si>
  <si>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</si>
  <si>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</si>
  <si>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</si>
  <si>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</si>
  <si>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</si>
  <si>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</si>
  <si>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</si>
  <si>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</si>
  <si>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</si>
  <si>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</si>
  <si>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</si>
  <si>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</si>
  <si>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</si>
  <si>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</si>
  <si>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</si>
  <si>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</si>
  <si>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</si>
  <si>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</si>
  <si>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</si>
  <si>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</si>
  <si>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</si>
  <si>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</si>
  <si>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</si>
  <si>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</si>
  <si>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</si>
  <si>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</si>
  <si>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</si>
  <si>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</si>
  <si>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</si>
  <si>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</si>
  <si>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</si>
  <si>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</si>
  <si>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</si>
  <si>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</si>
  <si>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</si>
  <si>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</si>
  <si>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</si>
  <si>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</si>
  <si>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</si>
  <si>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</si>
  <si>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</si>
  <si>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</si>
  <si>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</si>
  <si>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</si>
  <si>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</si>
  <si>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</si>
  <si>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</si>
  <si>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</si>
  <si>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</si>
  <si>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</si>
  <si>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</si>
  <si>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</si>
  <si>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</si>
  <si>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</si>
  <si>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</si>
  <si>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</si>
  <si>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</si>
  <si>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</si>
  <si>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</si>
  <si>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</si>
  <si>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</si>
  <si>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</si>
  <si>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</si>
  <si>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</si>
  <si>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</si>
  <si>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</si>
  <si>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</si>
  <si>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</si>
  <si>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</si>
  <si>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</si>
  <si>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</si>
  <si>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</si>
  <si>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</si>
  <si>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</si>
  <si>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</si>
  <si>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</si>
  <si>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</si>
  <si>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</si>
  <si>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</si>
  <si>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</si>
  <si>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</si>
  <si>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</si>
  <si>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</si>
  <si>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</si>
  <si>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</si>
  <si>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</si>
  <si>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</si>
  <si>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</si>
  <si>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</si>
  <si>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</si>
  <si>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</si>
  <si>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</si>
  <si>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</si>
  <si>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</si>
  <si>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</si>
  <si>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</si>
  <si>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</si>
  <si>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</si>
  <si>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</si>
  <si>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</si>
  <si>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</si>
  <si>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</si>
  <si>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</si>
  <si>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</si>
  <si>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</si>
  <si>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</si>
  <si>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</si>
  <si>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</si>
  <si>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</si>
  <si>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</si>
  <si>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</si>
  <si>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</si>
  <si>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</si>
  <si>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</si>
  <si>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</si>
  <si>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</si>
  <si>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</si>
  <si>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</si>
  <si>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</si>
  <si>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</si>
  <si>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</si>
  <si>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</si>
  <si>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</si>
  <si>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</si>
  <si>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</si>
  <si>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</si>
  <si>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</si>
  <si>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</si>
  <si>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</si>
  <si>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</si>
  <si>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</si>
  <si>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</si>
  <si>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</si>
  <si>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</si>
  <si>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</si>
  <si>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</si>
  <si>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</si>
  <si>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</si>
  <si>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</si>
  <si>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</si>
  <si>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</si>
  <si>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</si>
  <si>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</si>
  <si>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</si>
  <si>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</si>
  <si>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</si>
  <si>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</si>
  <si>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</si>
  <si>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</si>
  <si>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</si>
  <si>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</si>
  <si>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</si>
  <si>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</si>
  <si>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</si>
  <si>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</si>
  <si>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</si>
  <si>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</si>
  <si>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</si>
  <si>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</si>
  <si>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</si>
  <si>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</si>
  <si>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</si>
  <si>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</si>
  <si>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</si>
  <si>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</si>
  <si>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</si>
  <si>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</si>
  <si>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</si>
  <si>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</si>
  <si>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</si>
  <si>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</si>
  <si>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</si>
  <si>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</si>
  <si>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</si>
  <si>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</si>
  <si>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</si>
  <si>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</si>
  <si>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</si>
  <si>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</si>
  <si>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</si>
  <si>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</si>
  <si>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</si>
  <si>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</si>
  <si>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</si>
  <si>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</si>
  <si>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</si>
  <si>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</si>
  <si>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</si>
  <si>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</si>
  <si>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</si>
  <si>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</si>
  <si>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</si>
  <si>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</si>
  <si>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</si>
  <si>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</si>
  <si>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</si>
  <si>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</si>
  <si>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</si>
  <si>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</si>
  <si>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</si>
  <si>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</si>
  <si>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</si>
  <si>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</si>
  <si>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</si>
  <si>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</si>
  <si>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</si>
  <si>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</si>
  <si>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</si>
  <si>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</si>
  <si>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</si>
  <si>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</si>
  <si>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</si>
  <si>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</si>
  <si>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</si>
  <si>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</si>
  <si>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</si>
  <si>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</si>
  <si>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</si>
  <si>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</si>
  <si>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</si>
  <si>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</si>
  <si>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</si>
  <si>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</si>
  <si>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</si>
  <si>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</si>
  <si>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</si>
  <si>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</si>
  <si>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</si>
  <si>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</si>
  <si>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</si>
  <si>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</si>
  <si>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</si>
  <si>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</si>
  <si>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</si>
  <si>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</si>
  <si>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</si>
  <si>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</si>
  <si>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</si>
  <si>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</si>
  <si>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</si>
  <si>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</si>
  <si>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</si>
  <si>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</si>
  <si>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</si>
  <si>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</si>
  <si>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</si>
  <si>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</si>
  <si>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</si>
  <si>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</si>
  <si>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</si>
  <si>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</si>
  <si>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</si>
  <si>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</si>
  <si>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</si>
  <si>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</si>
  <si>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</si>
  <si>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</si>
  <si>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</si>
  <si>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</si>
  <si>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</si>
  <si>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</si>
  <si>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</si>
  <si>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</si>
  <si>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</si>
  <si>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</si>
  <si>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</si>
  <si>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</si>
  <si>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</si>
  <si>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</si>
  <si>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</si>
  <si>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</si>
  <si>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</si>
  <si>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</si>
  <si>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</si>
  <si>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</si>
  <si>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</si>
  <si>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</si>
  <si>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</si>
  <si>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</si>
  <si>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</si>
  <si>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</si>
  <si>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</si>
  <si>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</si>
  <si>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</si>
  <si>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</si>
  <si>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</si>
  <si>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</si>
  <si>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</si>
  <si>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</si>
  <si>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</si>
  <si>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</si>
  <si>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</si>
  <si>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</si>
  <si>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</si>
  <si>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</si>
  <si>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</si>
  <si>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</si>
  <si>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</si>
  <si>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</si>
  <si>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</si>
  <si>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</si>
  <si>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</si>
  <si>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</si>
  <si>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</si>
  <si>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</si>
  <si>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</si>
  <si>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</si>
  <si>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</si>
  <si>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</si>
  <si>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</si>
  <si>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</si>
  <si>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</si>
  <si>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</si>
  <si>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</si>
  <si>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</si>
  <si>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</si>
  <si>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</si>
  <si>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</si>
  <si>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</si>
  <si>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</si>
  <si>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</si>
  <si>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</si>
  <si>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</si>
  <si>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</si>
  <si>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</si>
  <si>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</si>
  <si>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</si>
  <si>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</si>
  <si>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</si>
  <si>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</si>
  <si>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</si>
  <si>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</si>
  <si>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</si>
  <si>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</si>
  <si>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</si>
  <si>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</si>
  <si>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</si>
  <si>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</si>
  <si>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</si>
  <si>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</si>
  <si>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</si>
  <si>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</si>
  <si>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</si>
  <si>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</si>
  <si>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</si>
  <si>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</si>
  <si>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</si>
  <si>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</si>
  <si>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</si>
  <si>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</si>
  <si>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</si>
  <si>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</si>
  <si>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</si>
  <si>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</si>
  <si>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</si>
  <si>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</si>
  <si>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</si>
  <si>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</si>
  <si>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</si>
  <si>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</si>
  <si>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</si>
  <si>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</si>
  <si>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</si>
  <si>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</si>
  <si>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</si>
  <si>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</si>
  <si>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</si>
  <si>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</si>
  <si>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</si>
  <si>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</si>
  <si>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</si>
  <si>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</si>
  <si>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</si>
  <si>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</si>
  <si>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</si>
  <si>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</si>
  <si>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</si>
  <si>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</si>
  <si>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</si>
  <si>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</si>
  <si>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</si>
  <si>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</si>
  <si>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</si>
  <si>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</si>
  <si>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</si>
  <si>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</si>
  <si>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</si>
  <si>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</si>
  <si>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</si>
  <si>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</si>
  <si>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</si>
  <si>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</si>
  <si>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</si>
  <si>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</si>
  <si>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</si>
  <si>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</si>
  <si>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</si>
  <si>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</si>
  <si>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</si>
  <si>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</si>
  <si>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</si>
  <si>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</si>
  <si>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</si>
  <si>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</si>
  <si>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</si>
  <si>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</si>
  <si>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</si>
  <si>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</si>
  <si>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</si>
  <si>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</si>
  <si>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</si>
  <si>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</si>
  <si>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</si>
  <si>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</si>
  <si>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</si>
  <si>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</si>
  <si>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</si>
  <si>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</si>
  <si>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</si>
  <si>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</si>
  <si>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</si>
  <si>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</si>
  <si>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</si>
  <si>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</si>
  <si>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</si>
  <si>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</si>
  <si>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</si>
  <si>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</si>
  <si>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</si>
  <si>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</si>
  <si>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</si>
  <si>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</si>
  <si>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</si>
  <si>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</si>
  <si>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</si>
  <si>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</si>
  <si>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</si>
  <si>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</si>
  <si>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</si>
  <si>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</si>
  <si>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</si>
  <si>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</si>
  <si>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</si>
  <si>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</si>
  <si>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</si>
  <si>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</si>
  <si>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</si>
  <si>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</si>
  <si>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</si>
  <si>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</si>
  <si>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</si>
  <si>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</si>
  <si>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</si>
  <si>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</si>
  <si>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</si>
  <si>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</si>
  <si>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</si>
  <si>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</si>
  <si>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</si>
  <si>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</si>
  <si>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</si>
  <si>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</si>
  <si>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</si>
  <si>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</si>
  <si>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</si>
  <si>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</si>
  <si>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</si>
  <si>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</si>
  <si>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</si>
  <si>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</si>
  <si>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</si>
  <si>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</si>
  <si>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</si>
  <si>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</si>
  <si>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</si>
  <si>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</si>
  <si>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</si>
  <si>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</si>
  <si>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</si>
  <si>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</si>
  <si>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</si>
  <si>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</si>
  <si>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</si>
  <si>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</si>
  <si>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</si>
  <si>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</si>
  <si>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</si>
  <si>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</si>
  <si>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</si>
  <si>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</si>
  <si>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</si>
  <si>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</si>
  <si>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</si>
  <si>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</si>
  <si>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</si>
  <si>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</si>
  <si>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</si>
  <si>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</si>
  <si>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</si>
  <si>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</si>
  <si>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</si>
  <si>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</si>
  <si>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</si>
  <si>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</si>
  <si>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</si>
  <si>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</si>
  <si>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</si>
  <si>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</si>
  <si>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</si>
  <si>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</si>
  <si>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</si>
  <si>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</si>
  <si>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</si>
  <si>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</si>
  <si>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</si>
  <si>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</si>
  <si>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</si>
  <si>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</si>
  <si>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</si>
  <si>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</si>
  <si>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</si>
  <si>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</si>
  <si>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</si>
  <si>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</si>
  <si>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</si>
  <si>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</si>
  <si>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</si>
  <si>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</si>
  <si>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</si>
  <si>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</si>
  <si>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</si>
  <si>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</si>
  <si>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</si>
  <si>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</si>
  <si>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</si>
  <si>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</si>
  <si>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</si>
  <si>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</si>
  <si>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</si>
  <si>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</si>
  <si>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</si>
  <si>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</si>
  <si>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</si>
  <si>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</si>
  <si>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</si>
  <si>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</si>
  <si>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</si>
  <si>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</si>
  <si>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</si>
  <si>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</si>
  <si>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</si>
  <si>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</si>
  <si>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</si>
  <si>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</si>
  <si>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</si>
  <si>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</si>
  <si>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</si>
  <si>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</si>
  <si>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</si>
  <si>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</si>
  <si>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</si>
  <si>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</si>
  <si>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</si>
  <si>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</si>
  <si>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</si>
  <si>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</si>
  <si>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</si>
  <si>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</si>
  <si>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</si>
  <si>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</si>
  <si>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</si>
  <si>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</si>
  <si>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</si>
  <si>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</si>
  <si>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</si>
  <si>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</si>
  <si>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</si>
  <si>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</si>
  <si>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</si>
  <si>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</si>
  <si>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</si>
  <si>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</si>
  <si>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</si>
  <si>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</si>
  <si>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</si>
  <si>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</si>
  <si>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</si>
  <si>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</si>
  <si>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</si>
  <si>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</si>
  <si>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</si>
  <si>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</si>
  <si>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</si>
  <si>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</si>
  <si>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</si>
  <si>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</si>
  <si>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</si>
  <si>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</si>
  <si>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</si>
  <si>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</si>
  <si>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</si>
  <si>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</si>
  <si>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</si>
  <si>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</si>
  <si>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</si>
  <si>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</si>
  <si>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</si>
  <si>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</si>
  <si>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</si>
  <si>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</si>
  <si>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</si>
  <si>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</si>
  <si>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</si>
  <si>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</si>
  <si>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</si>
  <si>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</si>
  <si>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</si>
  <si>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</si>
  <si>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</si>
  <si>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</si>
  <si>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</si>
  <si>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</si>
  <si>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</si>
  <si>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</si>
  <si>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</si>
  <si>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</si>
  <si>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</si>
  <si>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</si>
  <si>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</si>
  <si>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</si>
  <si>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</si>
  <si>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</si>
  <si>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</si>
  <si>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</si>
  <si>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</si>
  <si>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</si>
  <si>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</si>
  <si>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</si>
  <si>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</si>
  <si>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</si>
  <si>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</si>
  <si>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</si>
  <si>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</si>
  <si>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</si>
  <si>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</si>
  <si>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</si>
  <si>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</si>
  <si>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</si>
  <si>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</si>
  <si>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</si>
  <si>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</si>
  <si>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</si>
  <si>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</si>
  <si>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</si>
  <si>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</si>
  <si>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</si>
  <si>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</si>
  <si>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</si>
  <si>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</si>
  <si>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</si>
  <si>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</si>
  <si>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</si>
  <si>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</si>
  <si>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</si>
  <si>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</si>
  <si>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</si>
  <si>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</si>
  <si>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</si>
  <si>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</si>
  <si>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</si>
  <si>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</si>
  <si>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</si>
  <si>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</si>
  <si>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</si>
  <si>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</si>
  <si>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</si>
  <si>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</si>
  <si>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</si>
  <si>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</si>
  <si>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</si>
  <si>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</si>
  <si>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</si>
  <si>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</si>
  <si>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</si>
  <si>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</si>
  <si>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</si>
  <si>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</si>
  <si>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</si>
  <si>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</si>
  <si>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</si>
  <si>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</si>
  <si>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</si>
  <si>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</si>
  <si>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</si>
  <si>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</si>
  <si>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</si>
  <si>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</si>
  <si>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</si>
  <si>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</si>
  <si>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</si>
  <si>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</si>
  <si>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</si>
  <si>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</si>
  <si>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</si>
  <si>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</si>
  <si>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</si>
  <si>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</si>
  <si>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</si>
  <si>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</si>
  <si>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</si>
  <si>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</si>
  <si>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</si>
  <si>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</si>
  <si>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</si>
  <si>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</si>
  <si>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</si>
  <si>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</si>
  <si>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</si>
  <si>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</si>
  <si>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</si>
  <si>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</si>
  <si>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</si>
  <si>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</si>
  <si>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</si>
  <si>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</si>
  <si>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</si>
  <si>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</si>
  <si>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</si>
  <si>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</si>
  <si>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</si>
  <si>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</si>
  <si>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</si>
  <si>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</si>
  <si>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</si>
  <si>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</si>
  <si>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</si>
  <si>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</si>
  <si>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</si>
  <si>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</si>
  <si>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</si>
  <si>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</si>
  <si>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</si>
  <si>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</si>
  <si>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</si>
  <si>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</si>
  <si>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</si>
  <si>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</si>
  <si>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</si>
  <si>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</si>
  <si>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</si>
  <si>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</si>
  <si>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</si>
  <si>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</si>
  <si>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</si>
  <si>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</si>
  <si>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</si>
  <si>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</si>
  <si>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</si>
  <si>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</si>
  <si>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</si>
  <si>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</si>
  <si>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</si>
  <si>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</si>
  <si>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</si>
  <si>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</si>
  <si>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</si>
  <si>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</si>
  <si>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</si>
  <si>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</si>
  <si>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</si>
  <si>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</si>
  <si>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</si>
  <si>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</si>
  <si>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</si>
  <si>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</si>
  <si>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</si>
  <si>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</si>
  <si>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</si>
  <si>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</si>
  <si>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</si>
  <si>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</si>
  <si>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</si>
  <si>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</si>
  <si>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</si>
  <si>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</si>
  <si>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</si>
  <si>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</si>
  <si>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</si>
  <si>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</si>
  <si>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</si>
  <si>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</si>
  <si>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</si>
  <si>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</si>
  <si>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</si>
  <si>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</si>
  <si>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</si>
  <si>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</si>
  <si>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</si>
  <si>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</si>
  <si>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</si>
  <si>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</si>
  <si>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</si>
  <si>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</si>
  <si>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</si>
  <si>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</si>
  <si>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</si>
  <si>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</si>
  <si>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</si>
  <si>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</si>
  <si>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</si>
  <si>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</si>
  <si>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</si>
  <si>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</si>
  <si>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</si>
  <si>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</si>
  <si>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</si>
  <si>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</si>
  <si>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</si>
  <si>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</si>
  <si>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</si>
  <si>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</si>
  <si>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</si>
  <si>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</si>
  <si>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</si>
  <si>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</si>
  <si>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</si>
  <si>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</si>
  <si>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</si>
  <si>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</si>
  <si>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</si>
  <si>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</si>
  <si>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</si>
  <si>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</si>
  <si>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</si>
  <si>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</si>
  <si>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</si>
  <si>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</si>
  <si>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</si>
  <si>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</si>
  <si>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</si>
  <si>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</si>
  <si>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</si>
  <si>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</si>
  <si>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</si>
  <si>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</si>
  <si>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</si>
  <si>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</si>
  <si>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</si>
  <si>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</si>
  <si>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</si>
  <si>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</si>
  <si>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</si>
  <si>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</si>
  <si>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</si>
  <si>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</si>
  <si>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</si>
  <si>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</si>
  <si>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</si>
  <si>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</si>
  <si>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</si>
  <si>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</si>
  <si>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</si>
  <si>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</si>
  <si>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</si>
  <si>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</si>
  <si>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</si>
  <si>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</si>
  <si>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</si>
  <si>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</si>
  <si>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</si>
  <si>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</si>
  <si>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</si>
  <si>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</si>
  <si>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</si>
  <si>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</si>
  <si>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</si>
  <si>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</si>
  <si>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</si>
  <si>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</si>
  <si>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</si>
  <si>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</si>
  <si>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</si>
  <si>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</si>
  <si>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</si>
  <si>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</si>
  <si>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</si>
  <si>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</si>
  <si>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</si>
  <si>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</si>
  <si>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</si>
  <si>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</si>
  <si>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</si>
  <si>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</si>
  <si>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</si>
  <si>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</si>
  <si>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</si>
  <si>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</si>
  <si>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</si>
  <si>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</si>
  <si>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</si>
  <si>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</si>
  <si>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</si>
  <si>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</si>
  <si>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</si>
  <si>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</si>
  <si>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</si>
  <si>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</si>
  <si>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</si>
  <si>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</si>
  <si>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</si>
  <si>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</si>
  <si>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</si>
  <si>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</si>
  <si>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</si>
  <si>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</si>
  <si>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</si>
  <si>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</si>
  <si>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</si>
  <si>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</si>
  <si>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</si>
  <si>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</si>
  <si>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</si>
  <si>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</si>
  <si>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</si>
  <si>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</si>
  <si>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</si>
  <si>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</si>
  <si>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</si>
  <si>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</si>
  <si>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</si>
  <si>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</si>
  <si>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</si>
  <si>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</si>
  <si>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</si>
  <si>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</si>
  <si>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</si>
  <si>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</si>
  <si>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</si>
  <si>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</si>
  <si>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</si>
  <si>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</si>
  <si>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</si>
  <si>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</si>
  <si>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</si>
  <si>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</si>
  <si>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</si>
  <si>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</si>
  <si>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</si>
  <si>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</si>
  <si>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</si>
  <si>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</si>
  <si>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</si>
  <si>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</si>
  <si>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</si>
  <si>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</si>
  <si>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</si>
  <si>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</si>
  <si>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</si>
  <si>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</si>
  <si>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</si>
  <si>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</si>
  <si>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</si>
  <si>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</si>
  <si>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</si>
  <si>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</si>
  <si>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</si>
  <si>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</si>
  <si>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</si>
  <si>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</si>
  <si>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</si>
  <si>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</si>
  <si>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</si>
  <si>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</si>
  <si>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</si>
  <si>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</si>
  <si>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</si>
  <si>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</si>
  <si>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</si>
  <si>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</si>
  <si>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</si>
  <si>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</si>
  <si>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</si>
  <si>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</si>
  <si>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</si>
  <si>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</si>
  <si>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</si>
  <si>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</si>
  <si>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</si>
  <si>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</si>
  <si>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</si>
  <si>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</si>
  <si>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</si>
  <si>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</si>
  <si>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</si>
  <si>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</si>
  <si>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</si>
  <si>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</si>
  <si>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</si>
  <si>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</si>
  <si>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</si>
  <si>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</si>
  <si>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</si>
  <si>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</si>
  <si>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</si>
  <si>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</si>
  <si>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</si>
  <si>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</si>
  <si>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</si>
  <si>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</si>
  <si>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</si>
  <si>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</si>
  <si>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</si>
  <si>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</si>
  <si>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</si>
  <si>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</si>
  <si>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</si>
  <si>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</si>
  <si>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</si>
  <si>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</si>
  <si>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</si>
  <si>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</si>
  <si>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</si>
  <si>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</si>
  <si>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</si>
  <si>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</si>
  <si>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</si>
  <si>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</si>
  <si>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</si>
  <si>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</si>
  <si>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</si>
  <si>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</si>
  <si>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</si>
  <si>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</si>
  <si>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</si>
  <si>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</si>
  <si>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</si>
  <si>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</si>
  <si>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</si>
  <si>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</si>
  <si>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</si>
  <si>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</si>
  <si>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</si>
  <si>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</si>
  <si>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</si>
  <si>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</si>
  <si>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</si>
  <si>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</si>
  <si>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</si>
  <si>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</si>
  <si>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</si>
  <si>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</si>
  <si>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</si>
  <si>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</si>
  <si>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</si>
  <si>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</si>
  <si>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</si>
  <si>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</si>
  <si>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</si>
  <si>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</si>
  <si>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</si>
  <si>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</si>
  <si>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</si>
  <si>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</si>
  <si>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</si>
  <si>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</si>
  <si>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</si>
  <si>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</si>
  <si>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</si>
  <si>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</si>
  <si>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</si>
  <si>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</si>
  <si>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</si>
  <si>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</si>
  <si>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</si>
  <si>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</si>
  <si>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</si>
  <si>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</si>
  <si>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</si>
  <si>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</si>
  <si>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</si>
  <si>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</si>
  <si>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</si>
  <si>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</si>
  <si>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</si>
  <si>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</si>
  <si>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</si>
  <si>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</si>
  <si>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</si>
  <si>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</si>
  <si>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</si>
  <si>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</si>
  <si>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</si>
  <si>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</si>
  <si>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</si>
  <si>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</si>
  <si>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</si>
  <si>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</si>
  <si>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</si>
  <si>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</si>
  <si>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</si>
  <si>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</si>
  <si>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</si>
  <si>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</si>
  <si>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</si>
  <si>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</si>
  <si>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</si>
  <si>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</si>
  <si>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</si>
  <si>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</si>
  <si>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</si>
  <si>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</si>
  <si>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</si>
  <si>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</si>
  <si>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</si>
  <si>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</si>
  <si>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</si>
  <si>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</si>
  <si>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</si>
  <si>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</si>
  <si>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</si>
  <si>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</si>
  <si>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</si>
  <si>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</si>
  <si>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</si>
  <si>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</si>
  <si>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</si>
  <si>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</si>
  <si>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</si>
  <si>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</si>
  <si>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</si>
  <si>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</si>
  <si>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</si>
  <si>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</si>
  <si>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</si>
  <si>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</si>
  <si>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</si>
  <si>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</si>
  <si>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</si>
  <si>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</si>
  <si>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</si>
  <si>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</si>
  <si>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</si>
  <si>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</si>
  <si>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</si>
  <si>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</si>
  <si>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</si>
  <si>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</si>
  <si>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</si>
  <si>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</si>
  <si>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</si>
  <si>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</si>
  <si>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</si>
  <si>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</si>
  <si>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</si>
  <si>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</si>
  <si>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</si>
  <si>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</si>
  <si>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</si>
  <si>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</si>
  <si>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</si>
  <si>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</si>
  <si>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</si>
  <si>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</si>
  <si>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</si>
  <si>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</si>
  <si>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</si>
  <si>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</si>
  <si>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</si>
  <si>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</si>
  <si>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</si>
  <si>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</si>
  <si>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</si>
  <si>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</si>
  <si>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</si>
  <si>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</si>
  <si>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</si>
  <si>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</si>
  <si>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</si>
  <si>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</si>
  <si>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</si>
  <si>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</si>
  <si>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</si>
  <si>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</si>
  <si>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</si>
  <si>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</si>
  <si>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</si>
  <si>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</si>
  <si>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</si>
  <si>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</si>
  <si>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</si>
  <si>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</si>
  <si>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</si>
  <si>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</si>
  <si>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</si>
  <si>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</si>
  <si>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</si>
  <si>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</si>
  <si>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</si>
  <si>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</si>
  <si>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</si>
  <si>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</si>
  <si>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</si>
  <si>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</si>
  <si>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</si>
  <si>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</si>
  <si>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</si>
  <si>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</si>
  <si>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</si>
  <si>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</si>
  <si>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</si>
  <si>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</si>
  <si>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</si>
  <si>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</si>
  <si>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</si>
  <si>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</si>
  <si>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</si>
  <si>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</si>
  <si>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</si>
  <si>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</si>
  <si>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</si>
  <si>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</si>
  <si>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</si>
  <si>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</si>
  <si>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</si>
  <si>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</si>
  <si>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</si>
  <si>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</si>
  <si>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</si>
  <si>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</si>
  <si>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</si>
  <si>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</si>
  <si>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</si>
  <si>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</si>
  <si>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</si>
  <si>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</si>
  <si>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</si>
  <si>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</si>
  <si>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</si>
  <si>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</si>
  <si>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</si>
  <si>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</si>
  <si>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</si>
  <si>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</si>
  <si>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</si>
  <si>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</si>
  <si>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</si>
  <si>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</si>
  <si>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</si>
  <si>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</si>
  <si>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</si>
  <si>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</si>
  <si>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</si>
  <si>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</si>
  <si>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</si>
  <si>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</si>
  <si>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</si>
  <si>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</si>
  <si>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</si>
  <si>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</si>
  <si>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</si>
  <si>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</si>
  <si>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</si>
  <si>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</si>
  <si>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</si>
  <si>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</si>
  <si>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</si>
  <si>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</si>
  <si>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</si>
  <si>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</si>
  <si>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</si>
  <si>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</si>
  <si>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</si>
  <si>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</si>
  <si>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</si>
  <si>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</si>
  <si>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</si>
  <si>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</si>
  <si>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</si>
  <si>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</si>
  <si>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</si>
  <si>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</si>
  <si>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</si>
  <si>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</si>
  <si>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</si>
  <si>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</si>
  <si>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</si>
  <si>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</si>
  <si>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</si>
  <si>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</si>
  <si>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</si>
  <si>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</si>
  <si>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</si>
  <si>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</si>
  <si>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</si>
  <si>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</si>
  <si>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</si>
  <si>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</si>
  <si>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</si>
  <si>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</si>
  <si>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</si>
  <si>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</si>
  <si>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</si>
  <si>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</si>
  <si>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</si>
  <si>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</si>
  <si>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</si>
  <si>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</si>
  <si>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</si>
  <si>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</si>
  <si>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</si>
  <si>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</si>
  <si>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</si>
  <si>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</si>
  <si>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</si>
  <si>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</si>
  <si>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</si>
  <si>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</si>
  <si>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</si>
  <si>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</si>
  <si>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</si>
  <si>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</si>
  <si>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</si>
  <si>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</si>
  <si>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</si>
  <si>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</si>
  <si>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</si>
  <si>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</si>
  <si>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</si>
  <si>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</si>
  <si>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</si>
  <si>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</si>
  <si>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</si>
  <si>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</si>
  <si>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</si>
  <si>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</si>
  <si>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</si>
  <si>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</si>
  <si>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</si>
  <si>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</si>
  <si>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</si>
  <si>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</si>
  <si>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</si>
  <si>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</si>
  <si>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</si>
  <si>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</si>
  <si>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</si>
  <si>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</si>
  <si>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</si>
  <si>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</si>
  <si>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</si>
  <si>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</si>
  <si>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</si>
  <si>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</si>
  <si>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</si>
  <si>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</si>
  <si>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</si>
  <si>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</si>
  <si>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</si>
  <si>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</si>
  <si>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</si>
  <si>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</si>
  <si>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</si>
  <si>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</si>
  <si>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</si>
  <si>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</si>
  <si>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</si>
  <si>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</si>
  <si>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</si>
  <si>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</si>
  <si>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</si>
  <si>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</si>
  <si>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</si>
  <si>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</si>
  <si>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</si>
  <si>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</si>
  <si>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</si>
  <si>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</si>
  <si>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</si>
  <si>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</si>
  <si>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</si>
  <si>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</si>
  <si>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</si>
  <si>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</si>
  <si>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</si>
  <si>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</si>
  <si>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</si>
  <si>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</si>
  <si>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</si>
  <si>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</si>
  <si>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</si>
  <si>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</si>
  <si>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</si>
  <si>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</si>
  <si>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</si>
  <si>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</si>
  <si>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</si>
  <si>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</si>
  <si>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</si>
  <si>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</si>
  <si>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</si>
  <si>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</si>
  <si>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</si>
  <si>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</si>
  <si>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</si>
  <si>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</si>
  <si>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</si>
  <si>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</si>
  <si>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</si>
  <si>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</si>
  <si>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</si>
  <si>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</si>
  <si>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</si>
  <si>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</si>
  <si>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</si>
  <si>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</si>
  <si>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</si>
  <si>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</si>
  <si>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</si>
  <si>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</si>
  <si>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</si>
  <si>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</si>
  <si>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</si>
  <si>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</si>
  <si>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</si>
  <si>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</si>
  <si>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</si>
  <si>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</si>
  <si>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</si>
  <si>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</si>
  <si>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</si>
  <si>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</si>
  <si>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</si>
  <si>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</si>
  <si>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</si>
  <si>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</si>
  <si>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</si>
  <si>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</si>
  <si>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</si>
  <si>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</si>
  <si>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</si>
  <si>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</si>
  <si>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</si>
  <si>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</si>
  <si>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</si>
  <si>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</si>
  <si>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</si>
  <si>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</si>
  <si>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</si>
  <si>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</si>
  <si>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</si>
  <si>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</si>
  <si>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</si>
  <si>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</si>
  <si>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</si>
  <si>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</si>
  <si>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</si>
  <si>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</si>
  <si>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</si>
  <si>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</si>
  <si>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</si>
  <si>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</si>
  <si>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</si>
  <si>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</si>
  <si>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</si>
  <si>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</si>
  <si>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</si>
  <si>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</si>
  <si>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</si>
  <si>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</si>
  <si>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</si>
  <si>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</si>
  <si>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</si>
  <si>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</si>
  <si>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</si>
  <si>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</si>
  <si>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</si>
  <si>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</si>
  <si>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</si>
  <si>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</si>
  <si>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</si>
  <si>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</si>
  <si>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</si>
  <si>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</si>
  <si>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</si>
  <si>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</si>
  <si>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</si>
  <si>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</si>
  <si>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</si>
  <si>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</si>
  <si>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</si>
  <si>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</si>
  <si>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</si>
  <si>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</si>
  <si>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</si>
  <si>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</si>
  <si>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</si>
  <si>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</si>
  <si>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</si>
  <si>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</si>
  <si>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</si>
  <si>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</si>
  <si>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</si>
  <si>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</si>
  <si>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</si>
  <si>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</si>
  <si>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</si>
  <si>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</si>
  <si>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</si>
  <si>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</si>
  <si>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</si>
  <si>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</si>
  <si>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</si>
  <si>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</si>
  <si>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</si>
  <si>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</si>
  <si>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</si>
  <si>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</si>
  <si>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</si>
  <si>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</si>
  <si>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</si>
  <si>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</si>
  <si>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</si>
  <si>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</si>
  <si>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</si>
  <si>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</si>
  <si>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</si>
  <si>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</si>
  <si>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</si>
  <si>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</si>
  <si>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</si>
  <si>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</si>
  <si>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</si>
  <si>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</si>
  <si>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</si>
  <si>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</si>
  <si>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</si>
  <si>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</si>
  <si>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</si>
  <si>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</si>
  <si>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</si>
  <si>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</si>
  <si>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</si>
  <si>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</si>
  <si>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</si>
  <si>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</si>
  <si>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</si>
  <si>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</si>
  <si>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</si>
  <si>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</si>
  <si>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</si>
  <si>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</si>
  <si>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</si>
  <si>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</si>
  <si>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</si>
  <si>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</si>
  <si>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</si>
  <si>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</si>
  <si>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</si>
  <si>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</si>
  <si>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</si>
  <si>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</si>
  <si>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</si>
  <si>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</si>
  <si>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</si>
  <si>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</si>
  <si>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</si>
  <si>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</si>
  <si>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</si>
  <si>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</si>
  <si>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</si>
  <si>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</si>
  <si>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</si>
  <si>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</si>
  <si>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</si>
  <si>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</si>
  <si>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</si>
  <si>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</si>
  <si>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</si>
  <si>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</si>
  <si>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</si>
  <si>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</si>
  <si>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</si>
  <si>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</si>
  <si>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</si>
  <si>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</si>
  <si>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</si>
  <si>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</si>
  <si>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</si>
  <si>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</si>
  <si>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</si>
  <si>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</si>
  <si>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</si>
  <si>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</si>
  <si>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</si>
  <si>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</si>
  <si>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</si>
  <si>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</si>
  <si>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</si>
  <si>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</si>
  <si>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</si>
  <si>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</si>
  <si>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</si>
  <si>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</si>
  <si>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</si>
  <si>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</si>
  <si>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</si>
  <si>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</si>
  <si>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</si>
  <si>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</si>
  <si>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</si>
  <si>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</si>
  <si>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</si>
  <si>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</si>
  <si>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</si>
  <si>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</si>
  <si>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</si>
  <si>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</si>
  <si>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</si>
  <si>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</si>
  <si>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</si>
  <si>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</si>
  <si>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</si>
  <si>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</si>
  <si>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</si>
  <si>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</si>
  <si>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</si>
  <si>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</si>
  <si>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</si>
  <si>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</si>
  <si>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</si>
  <si>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</si>
  <si>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</si>
  <si>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</si>
  <si>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</si>
  <si>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</si>
  <si>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</si>
  <si>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</si>
  <si>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</si>
  <si>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</si>
  <si>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</si>
  <si>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</si>
  <si>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</si>
  <si>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</si>
  <si>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</si>
  <si>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</si>
  <si>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</si>
  <si>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</si>
  <si>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</si>
  <si>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</si>
  <si>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</si>
  <si>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</si>
  <si>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</si>
  <si>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</si>
  <si>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</si>
  <si>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</si>
  <si>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</si>
  <si>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</si>
  <si>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</si>
  <si>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</si>
  <si>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</si>
  <si>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</si>
  <si>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</si>
  <si>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</si>
  <si>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</si>
  <si>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</si>
  <si>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</si>
  <si>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</si>
  <si>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</si>
  <si>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</si>
  <si>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</si>
  <si>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</si>
  <si>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</si>
  <si>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</si>
  <si>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</si>
  <si>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</si>
  <si>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</si>
  <si>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</si>
  <si>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</si>
  <si>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</si>
  <si>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</si>
  <si>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</si>
  <si>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</si>
  <si>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</si>
  <si>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</si>
  <si>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</si>
  <si>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</si>
  <si>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</si>
  <si>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</si>
  <si>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</si>
  <si>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</si>
  <si>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</si>
  <si>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</si>
  <si>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</si>
  <si>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</si>
  <si>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</si>
  <si>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</si>
  <si>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</si>
  <si>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</si>
  <si>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</si>
  <si>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</si>
  <si>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</si>
  <si>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</si>
  <si>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</si>
  <si>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</si>
  <si>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</si>
  <si>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</si>
  <si>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</si>
  <si>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</si>
  <si>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</si>
  <si>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</si>
  <si>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</si>
  <si>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</si>
  <si>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</si>
  <si>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</si>
  <si>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</si>
  <si>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</si>
  <si>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</si>
  <si>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</si>
  <si>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</si>
  <si>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</si>
  <si>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</si>
  <si>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</si>
  <si>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</si>
  <si>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</si>
  <si>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</si>
  <si>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</si>
  <si>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</si>
  <si>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</si>
  <si>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</si>
  <si>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</si>
  <si>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</si>
  <si>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</si>
  <si>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</si>
  <si>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</si>
  <si>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</si>
  <si>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</si>
  <si>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</si>
  <si>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</si>
  <si>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</si>
  <si>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</si>
  <si>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</si>
  <si>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</si>
  <si>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</si>
  <si>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</si>
  <si>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</si>
  <si>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</si>
  <si>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</si>
  <si>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</si>
  <si>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</si>
  <si>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</si>
  <si>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</si>
  <si>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</si>
  <si>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</si>
  <si>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</si>
  <si>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</si>
  <si>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</si>
  <si>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</si>
  <si>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</si>
  <si>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</si>
  <si>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</si>
  <si>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</si>
  <si>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</si>
  <si>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</si>
  <si>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</si>
  <si>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</si>
  <si>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</si>
  <si>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</si>
  <si>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</si>
  <si>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</si>
  <si>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</si>
  <si>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</si>
  <si>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</si>
  <si>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</si>
  <si>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</si>
  <si>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</si>
  <si>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</si>
  <si>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</si>
  <si>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</si>
  <si>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</si>
  <si>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</si>
  <si>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</si>
  <si>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</si>
  <si>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</si>
  <si>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</si>
  <si>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</si>
  <si>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</si>
  <si>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</si>
  <si>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</si>
  <si>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</si>
  <si>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</si>
  <si>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</si>
  <si>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</si>
  <si>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</si>
  <si>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</si>
  <si>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</si>
  <si>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</si>
  <si>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</si>
  <si>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</si>
  <si>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</si>
  <si>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</si>
  <si>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</si>
  <si>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</si>
  <si>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</si>
  <si>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</si>
  <si>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</si>
  <si>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</si>
  <si>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</si>
  <si>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</si>
  <si>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</si>
  <si>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</si>
  <si>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</si>
  <si>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</si>
  <si>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</si>
  <si>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</si>
  <si>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</si>
  <si>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</si>
  <si>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</si>
  <si>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</si>
  <si>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</si>
  <si>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</si>
  <si>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</si>
  <si>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</si>
  <si>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</si>
  <si>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</si>
  <si>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</si>
  <si>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</si>
  <si>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</si>
  <si>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</si>
  <si>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</si>
  <si>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</si>
  <si>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</si>
  <si>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</si>
  <si>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</si>
  <si>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</si>
  <si>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</si>
  <si>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</si>
  <si>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</si>
  <si>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</si>
  <si>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</si>
  <si>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</si>
  <si>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</si>
  <si>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</si>
  <si>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</si>
  <si>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</si>
  <si>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</si>
  <si>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</si>
  <si>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</si>
  <si>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</si>
  <si>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</si>
  <si>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</si>
  <si>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</si>
  <si>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</si>
  <si>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</si>
  <si>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</si>
  <si>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</si>
  <si>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</si>
  <si>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</si>
  <si>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</si>
  <si>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</si>
  <si>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</si>
  <si>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</si>
  <si>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</si>
  <si>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</si>
  <si>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</si>
  <si>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</si>
  <si>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</si>
  <si>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</si>
  <si>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</si>
  <si>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</si>
  <si>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</si>
  <si>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</si>
  <si>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</si>
  <si>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</si>
  <si>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</si>
  <si>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</si>
  <si>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</si>
  <si>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</si>
  <si>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</si>
  <si>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</si>
  <si>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</si>
  <si>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</si>
  <si>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</si>
  <si>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</si>
  <si>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</si>
  <si>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</si>
  <si>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</si>
  <si>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</si>
  <si>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</si>
  <si>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</si>
  <si>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</si>
  <si>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</si>
  <si>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</si>
  <si>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</si>
  <si>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</si>
  <si>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</si>
  <si>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</si>
  <si>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</si>
  <si>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</si>
  <si>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</si>
  <si>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</si>
  <si>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</si>
  <si>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</si>
  <si>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</si>
  <si>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</si>
  <si>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</si>
  <si>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</si>
  <si>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</si>
  <si>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</si>
  <si>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</si>
  <si>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</si>
  <si>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</si>
  <si>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</si>
  <si>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</si>
  <si>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</si>
  <si>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</si>
  <si>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</si>
  <si>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</si>
  <si>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</si>
  <si>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</si>
  <si>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</si>
  <si>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</si>
  <si>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</si>
  <si>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</si>
  <si>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</si>
  <si>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</si>
  <si>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</si>
  <si>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</si>
  <si>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</si>
  <si>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</si>
  <si>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</si>
  <si>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</si>
  <si>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</si>
  <si>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</si>
  <si>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</si>
  <si>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</si>
  <si>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</si>
  <si>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</si>
  <si>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</si>
  <si>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</si>
  <si>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</si>
  <si>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</si>
  <si>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</si>
  <si>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</si>
  <si>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</si>
  <si>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</si>
  <si>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</si>
  <si>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</si>
  <si>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</si>
  <si>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</si>
  <si>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</si>
  <si>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</si>
  <si>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</si>
  <si>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</si>
  <si>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</si>
  <si>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</si>
  <si>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</si>
  <si>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</si>
  <si>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</si>
  <si>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</si>
  <si>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</si>
  <si>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</si>
  <si>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</si>
  <si>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</si>
  <si>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</si>
  <si>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</si>
  <si>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</si>
  <si>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</si>
  <si>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</si>
  <si>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</si>
  <si>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</si>
  <si>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</si>
  <si>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</si>
  <si>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</si>
  <si>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</si>
  <si>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</si>
  <si>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</si>
  <si>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</si>
  <si>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</si>
  <si>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</si>
  <si>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</si>
  <si>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</si>
  <si>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</si>
  <si>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</si>
  <si>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</si>
  <si>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</si>
  <si>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</si>
  <si>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</si>
  <si>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</si>
  <si>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</si>
  <si>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</si>
  <si>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</si>
  <si>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</si>
  <si>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</si>
  <si>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</si>
  <si>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</si>
  <si>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</si>
  <si>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</si>
  <si>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</si>
  <si>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</si>
  <si>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</si>
  <si>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</si>
  <si>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</si>
  <si>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</si>
  <si>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</si>
  <si>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</si>
  <si>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</si>
  <si>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</si>
  <si>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</si>
  <si>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</si>
  <si>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</si>
  <si>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</si>
  <si>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</si>
  <si>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</si>
  <si>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</si>
  <si>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</si>
  <si>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</si>
  <si>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</si>
  <si>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</si>
  <si>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</si>
  <si>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</si>
  <si>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</si>
  <si>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</si>
  <si>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</si>
  <si>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</si>
  <si>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</si>
  <si>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</si>
  <si>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</si>
  <si>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</si>
  <si>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</si>
  <si>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</si>
  <si>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</si>
  <si>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</si>
  <si>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</si>
  <si>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</si>
  <si>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</si>
  <si>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</si>
  <si>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</si>
  <si>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</si>
  <si>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</si>
  <si>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</si>
  <si>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</si>
  <si>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</si>
  <si>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</si>
  <si>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</si>
  <si>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</si>
  <si>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</si>
  <si>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</si>
  <si>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</si>
  <si>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</si>
  <si>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</si>
  <si>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</si>
  <si>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</si>
  <si>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</si>
  <si>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</si>
  <si>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</si>
  <si>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</si>
  <si>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</si>
  <si>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</si>
  <si>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</si>
  <si>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</si>
  <si>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</si>
  <si>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</si>
  <si>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</si>
  <si>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</si>
  <si>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</si>
  <si>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</si>
  <si>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</si>
  <si>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</si>
  <si>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</si>
  <si>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</si>
  <si>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</si>
  <si>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</si>
  <si>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</si>
  <si>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</si>
  <si>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</si>
  <si>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</si>
  <si>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</si>
  <si>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</si>
  <si>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</si>
  <si>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</si>
  <si>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</si>
  <si>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</si>
  <si>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</si>
  <si>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</si>
  <si>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</si>
  <si>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</si>
  <si>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</si>
  <si>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</si>
  <si>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</si>
  <si>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</si>
  <si>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</si>
  <si>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</si>
  <si>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</si>
  <si>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</si>
  <si>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</si>
  <si>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</si>
  <si>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</si>
  <si>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</si>
  <si>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</si>
  <si>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</si>
  <si>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</si>
  <si>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</si>
  <si>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</si>
  <si>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</si>
  <si>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</si>
  <si>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</si>
  <si>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</si>
  <si>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</si>
  <si>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</si>
  <si>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</si>
  <si>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</si>
  <si>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</si>
  <si>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</si>
  <si>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</si>
  <si>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</si>
  <si>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</si>
  <si>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</si>
  <si>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</si>
  <si>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</si>
  <si>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</si>
  <si>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</si>
  <si>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</si>
  <si>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</si>
  <si>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</si>
  <si>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</si>
  <si>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</si>
  <si>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</si>
  <si>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</si>
  <si>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</si>
  <si>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</si>
  <si>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</si>
  <si>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</si>
  <si>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</si>
  <si>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</si>
  <si>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</si>
  <si>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</si>
  <si>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</si>
  <si>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</si>
  <si>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</si>
  <si>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</si>
  <si>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</si>
  <si>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</si>
  <si>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</si>
  <si>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</si>
  <si>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</si>
  <si>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</si>
  <si>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</si>
  <si>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</si>
  <si>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</si>
  <si>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</si>
  <si>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</si>
  <si>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</si>
  <si>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</si>
  <si>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</si>
  <si>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</si>
  <si>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</si>
  <si>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</si>
  <si>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</si>
  <si>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</si>
  <si>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</si>
  <si>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</si>
  <si>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</si>
  <si>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</si>
  <si>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</si>
  <si>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</si>
  <si>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</si>
  <si>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</si>
  <si>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</si>
  <si>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</si>
  <si>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</si>
  <si>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</si>
  <si>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</si>
  <si>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</si>
  <si>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</si>
  <si>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</si>
  <si>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</si>
  <si>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</si>
  <si>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</si>
  <si>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</si>
  <si>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</si>
  <si>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</si>
  <si>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</si>
  <si>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</si>
  <si>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</si>
  <si>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</si>
  <si>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</si>
  <si>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</si>
  <si>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</si>
  <si>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</si>
  <si>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</si>
  <si>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</si>
  <si>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</si>
  <si>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</si>
  <si>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</si>
  <si>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</si>
  <si>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</si>
  <si>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</si>
  <si>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</si>
  <si>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</si>
  <si>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</si>
  <si>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</si>
  <si>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</si>
  <si>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</si>
  <si>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</si>
  <si>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</si>
  <si>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</si>
  <si>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</si>
  <si>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</si>
  <si>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</si>
  <si>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</si>
  <si>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</si>
  <si>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</si>
  <si>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</si>
  <si>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</si>
  <si>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</si>
  <si>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</si>
  <si>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</si>
  <si>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</si>
  <si>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</si>
  <si>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</si>
  <si>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</si>
  <si>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</si>
  <si>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</si>
  <si>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</si>
  <si>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</si>
  <si>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</si>
  <si>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</si>
  <si>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</si>
  <si>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</si>
  <si>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</si>
  <si>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</si>
  <si>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</si>
  <si>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</si>
  <si>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</si>
  <si>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</si>
  <si>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</si>
  <si>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</si>
  <si>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</si>
  <si>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</si>
  <si>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</si>
  <si>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</si>
  <si>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</si>
  <si>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</si>
  <si>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</si>
  <si>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</si>
  <si>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</si>
  <si>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</si>
  <si>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</si>
  <si>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</si>
  <si>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</si>
  <si>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</si>
  <si>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</si>
  <si>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</si>
  <si>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</si>
  <si>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</si>
  <si>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</si>
  <si>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</si>
  <si>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</si>
  <si>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</si>
  <si>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</si>
  <si>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</si>
  <si>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</si>
  <si>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</si>
  <si>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</si>
  <si>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</si>
  <si>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</si>
  <si>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</si>
  <si>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</si>
  <si>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</si>
  <si>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</si>
  <si>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</si>
  <si>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</si>
  <si>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</si>
  <si>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</si>
  <si>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</si>
  <si>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</si>
  <si>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</si>
  <si>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</si>
  <si>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</si>
  <si>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</si>
  <si>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</si>
  <si>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</si>
  <si>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</si>
  <si>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</si>
  <si>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</si>
  <si>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</si>
  <si>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</si>
  <si>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</si>
  <si>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</si>
  <si>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</si>
  <si>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</si>
  <si>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</si>
  <si>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</si>
  <si>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</si>
  <si>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</si>
  <si>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</si>
  <si>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</si>
  <si>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</si>
  <si>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</si>
  <si>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</si>
  <si>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</si>
  <si>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</si>
  <si>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</si>
  <si>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</si>
  <si>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</si>
  <si>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</si>
  <si>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</si>
  <si>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</si>
  <si>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</si>
  <si>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</si>
  <si>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</si>
  <si>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</si>
  <si>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</si>
  <si>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</si>
  <si>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</si>
  <si>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</si>
  <si>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</si>
  <si>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</si>
  <si>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</si>
  <si>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</si>
  <si>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</si>
  <si>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</si>
  <si>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</si>
  <si>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</si>
  <si>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</si>
  <si>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</si>
  <si>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</si>
  <si>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</si>
  <si>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</si>
  <si>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</si>
  <si>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</si>
  <si>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</si>
  <si>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</si>
  <si>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</si>
  <si>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</si>
  <si>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</si>
  <si>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</si>
  <si>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</si>
  <si>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</si>
  <si>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</si>
  <si>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</si>
  <si>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</si>
  <si>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</si>
  <si>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</si>
  <si>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</si>
  <si>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</si>
  <si>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</si>
  <si>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</si>
  <si>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</si>
  <si>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</si>
  <si>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</si>
  <si>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</si>
  <si>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</si>
  <si>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</si>
  <si>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</si>
  <si>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</si>
  <si>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</si>
  <si>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</si>
  <si>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</si>
  <si>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</si>
  <si>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</si>
  <si>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</si>
  <si>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</si>
  <si>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</si>
  <si>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</si>
  <si>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</si>
  <si>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</si>
  <si>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</si>
  <si>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</si>
  <si>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</si>
  <si>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</si>
  <si>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</si>
  <si>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</si>
  <si>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</si>
  <si>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</si>
  <si>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</si>
  <si>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</si>
  <si>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</si>
  <si>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</si>
  <si>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</si>
  <si>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</si>
  <si>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</si>
  <si>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</si>
  <si>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</si>
  <si>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</si>
  <si>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</si>
  <si>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</si>
  <si>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</si>
  <si>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</si>
  <si>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</si>
  <si>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</si>
  <si>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</si>
  <si>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</si>
  <si>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</si>
  <si>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</si>
  <si>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</si>
  <si>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</si>
  <si>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</si>
  <si>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</si>
  <si>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</si>
  <si>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</si>
  <si>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</si>
  <si>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</si>
  <si>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</si>
  <si>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</si>
  <si>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</si>
  <si>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</si>
  <si>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</si>
  <si>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</si>
  <si>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</si>
  <si>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</si>
  <si>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</si>
  <si>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</si>
  <si>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</si>
  <si>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</si>
  <si>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</si>
  <si>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</si>
  <si>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</si>
  <si>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</si>
  <si>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</si>
  <si>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</si>
  <si>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</si>
  <si>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</si>
  <si>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</si>
  <si>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</si>
  <si>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</si>
  <si>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</si>
  <si>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</si>
  <si>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</si>
  <si>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</si>
  <si>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</si>
  <si>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</si>
  <si>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</si>
  <si>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</si>
  <si>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</si>
  <si>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</si>
  <si>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</si>
  <si>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</si>
  <si>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</si>
  <si>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</si>
  <si>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</si>
  <si>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</si>
  <si>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</si>
  <si>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</si>
  <si>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</si>
  <si>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</si>
  <si>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</si>
  <si>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</si>
  <si>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</si>
  <si>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</si>
  <si>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</si>
  <si>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</si>
  <si>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</si>
  <si>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</si>
  <si>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</si>
  <si>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</si>
  <si>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</si>
  <si>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</si>
  <si>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</si>
  <si>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</si>
  <si>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</si>
  <si>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</si>
  <si>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</si>
  <si>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</si>
  <si>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</si>
  <si>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</si>
  <si>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</si>
  <si>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</si>
  <si>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</si>
  <si>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</si>
  <si>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</si>
  <si>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</si>
  <si>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</si>
  <si>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</si>
  <si>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</si>
  <si>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</si>
  <si>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</si>
  <si>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</si>
  <si>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</si>
  <si>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</si>
  <si>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</si>
  <si>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</si>
  <si>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</si>
  <si>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</si>
  <si>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</si>
  <si>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</si>
  <si>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</si>
  <si>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</si>
  <si>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</si>
  <si>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</si>
  <si>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</si>
  <si>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</si>
  <si>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</si>
  <si>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</si>
  <si>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</si>
  <si>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</si>
  <si>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</si>
  <si>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</si>
  <si>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</si>
  <si>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</si>
  <si>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</si>
  <si>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</si>
  <si>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</si>
  <si>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</si>
  <si>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</si>
  <si>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</si>
  <si>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</si>
  <si>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</si>
  <si>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</si>
  <si>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</si>
  <si>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</si>
  <si>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</si>
  <si>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</si>
  <si>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</si>
  <si>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</si>
  <si>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</si>
  <si>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</si>
  <si>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</si>
  <si>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</si>
  <si>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</si>
  <si>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</si>
  <si>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</si>
  <si>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</si>
  <si>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</si>
  <si>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</si>
  <si>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</si>
  <si>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</si>
  <si>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</si>
  <si>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</si>
  <si>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</si>
  <si>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</si>
  <si>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</si>
  <si>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</si>
  <si>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</si>
  <si>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</si>
  <si>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</si>
  <si>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</si>
  <si>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</si>
  <si>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</si>
  <si>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</si>
  <si>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</si>
  <si>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</si>
  <si>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</si>
  <si>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</si>
  <si>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</si>
  <si>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</si>
  <si>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</si>
  <si>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</si>
  <si>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</si>
  <si>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</si>
  <si>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</si>
  <si>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</si>
  <si>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</si>
  <si>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</si>
  <si>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</si>
  <si>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</si>
  <si>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</si>
  <si>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</si>
  <si>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</si>
  <si>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</si>
  <si>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</si>
  <si>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</si>
  <si>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</si>
  <si>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</si>
  <si>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</si>
  <si>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</si>
  <si>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</si>
  <si>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</si>
  <si>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</si>
  <si>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</si>
  <si>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</si>
  <si>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</si>
  <si>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</si>
  <si>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</si>
  <si>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</si>
  <si>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</si>
  <si>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</si>
  <si>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</si>
  <si>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</si>
  <si>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</si>
  <si>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</si>
  <si>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</si>
  <si>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</si>
  <si>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</si>
  <si>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</si>
  <si>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</si>
  <si>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</si>
  <si>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</si>
  <si>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</si>
  <si>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</si>
  <si>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</si>
  <si>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</si>
  <si>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</si>
  <si>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</si>
  <si>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</si>
  <si>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</si>
  <si>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</si>
  <si>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</si>
  <si>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</si>
  <si>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</si>
  <si>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</si>
  <si>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</si>
  <si>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</si>
  <si>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</si>
  <si>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</si>
  <si>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</si>
  <si>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</si>
  <si>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</si>
  <si>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</si>
  <si>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</si>
  <si>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</si>
  <si>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</si>
  <si>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</si>
  <si>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</si>
  <si>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</si>
  <si>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</si>
  <si>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</si>
  <si>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</si>
  <si>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</si>
  <si>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</si>
  <si>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</si>
  <si>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</si>
  <si>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</si>
  <si>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</si>
  <si>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</si>
  <si>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</si>
  <si>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</si>
  <si>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</si>
  <si>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</si>
  <si>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</si>
  <si>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</si>
  <si>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</si>
  <si>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</si>
  <si>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</si>
  <si>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</si>
  <si>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</si>
  <si>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</si>
  <si>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</si>
  <si>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</si>
  <si>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</si>
  <si>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</si>
  <si>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</si>
  <si>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</si>
  <si>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</si>
  <si>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</si>
  <si>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</si>
  <si>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</si>
  <si>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</si>
  <si>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</si>
  <si>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</si>
  <si>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</si>
  <si>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</si>
  <si>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</si>
  <si>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</si>
  <si>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</si>
  <si>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</si>
  <si>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</si>
  <si>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</si>
  <si>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</si>
  <si>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</si>
  <si>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</si>
  <si>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</si>
  <si>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</si>
  <si>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</si>
  <si>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</si>
  <si>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</si>
  <si>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</si>
  <si>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</si>
  <si>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</si>
  <si>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</si>
  <si>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</si>
  <si>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</si>
  <si>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</si>
  <si>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</si>
  <si>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</si>
  <si>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</si>
  <si>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</si>
  <si>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</si>
  <si>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</si>
  <si>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</si>
  <si>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</si>
  <si>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</si>
  <si>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</si>
  <si>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</si>
  <si>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</si>
  <si>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</si>
  <si>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</si>
  <si>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</si>
  <si>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</si>
  <si>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</si>
  <si>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</si>
  <si>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</si>
  <si>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</si>
  <si>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</si>
  <si>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</si>
  <si>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</si>
  <si>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</si>
  <si>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</si>
  <si>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</si>
  <si>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</si>
  <si>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</si>
  <si>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</si>
  <si>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</si>
  <si>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</si>
  <si>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</si>
  <si>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</si>
  <si>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</si>
  <si>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</si>
  <si>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</si>
  <si>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</si>
  <si>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</si>
  <si>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</si>
  <si>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</si>
  <si>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</si>
  <si>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</si>
  <si>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</si>
  <si>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</si>
  <si>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</si>
  <si>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</si>
  <si>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</si>
  <si>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</si>
  <si>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</si>
  <si>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</si>
  <si>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</si>
  <si>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</si>
  <si>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</si>
  <si>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</si>
  <si>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</si>
  <si>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</si>
  <si>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</si>
  <si>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</si>
  <si>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</si>
  <si>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</si>
  <si>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</si>
  <si>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</si>
  <si>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</si>
  <si>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</si>
  <si>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</si>
  <si>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</si>
  <si>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</si>
  <si>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</si>
  <si>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</si>
  <si>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</si>
  <si>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</si>
  <si>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</si>
  <si>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</si>
  <si>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</si>
  <si>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</si>
  <si>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</si>
  <si>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</si>
  <si>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</si>
  <si>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</si>
  <si>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</si>
  <si>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</si>
  <si>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</si>
  <si>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</si>
  <si>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</si>
  <si>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</si>
  <si>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</si>
  <si>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</si>
  <si>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</si>
  <si>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</si>
  <si>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</si>
  <si>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</si>
  <si>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</si>
  <si>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</si>
  <si>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</si>
  <si>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</si>
  <si>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</si>
  <si>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</si>
  <si>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</si>
  <si>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</si>
  <si>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</si>
  <si>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</si>
  <si>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</si>
  <si>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</si>
  <si>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</si>
  <si>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</si>
  <si>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</si>
  <si>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</si>
  <si>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</si>
  <si>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</si>
  <si>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</si>
  <si>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</si>
  <si>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</si>
  <si>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</si>
  <si>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</si>
  <si>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</si>
  <si>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</si>
  <si>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</si>
  <si>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</si>
  <si>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</si>
  <si>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</si>
  <si>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</si>
  <si>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</si>
  <si>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</si>
  <si>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</si>
  <si>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</si>
  <si>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</si>
  <si>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</si>
  <si>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</si>
  <si>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</si>
  <si>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</si>
  <si>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</si>
  <si>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</si>
  <si>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</si>
  <si>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</si>
  <si>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</si>
  <si>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</si>
  <si>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</si>
  <si>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</si>
  <si>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</si>
  <si>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</si>
  <si>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</si>
  <si>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</si>
  <si>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</si>
  <si>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</si>
  <si>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</si>
  <si>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</si>
  <si>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</si>
  <si>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</si>
  <si>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</si>
  <si>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</si>
  <si>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</si>
  <si>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</si>
  <si>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</si>
  <si>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</si>
  <si>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</si>
  <si>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</si>
  <si>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</si>
  <si>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</si>
  <si>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</si>
  <si>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</si>
  <si>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</si>
  <si>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</si>
  <si>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</si>
  <si>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</si>
  <si>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</si>
  <si>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</si>
  <si>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</si>
  <si>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</si>
  <si>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</si>
  <si>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</si>
  <si>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</si>
  <si>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</si>
  <si>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</si>
  <si>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</si>
  <si>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</si>
  <si>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</si>
  <si>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</si>
  <si>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</si>
  <si>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</si>
  <si>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</si>
  <si>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</si>
  <si>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</si>
  <si>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</si>
  <si>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</si>
  <si>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</si>
  <si>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</si>
  <si>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</si>
  <si>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</si>
  <si>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</si>
  <si>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</si>
  <si>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</si>
  <si>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</si>
  <si>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</si>
  <si>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</si>
  <si>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</si>
  <si>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</si>
  <si>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</si>
  <si>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</si>
  <si>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</si>
  <si>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</si>
  <si>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</si>
  <si>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</si>
  <si>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</si>
  <si>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</si>
  <si>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</si>
  <si>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</si>
  <si>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</si>
  <si>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</si>
  <si>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</si>
  <si>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</si>
  <si>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</si>
  <si>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</si>
  <si>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</si>
  <si>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</si>
  <si>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</si>
  <si>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</si>
  <si>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</si>
  <si>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</si>
  <si>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</si>
  <si>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</si>
  <si>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</si>
  <si>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</si>
  <si>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</si>
  <si>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</si>
  <si>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</si>
  <si>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</si>
  <si>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</si>
  <si>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</si>
  <si>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</si>
  <si>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</si>
  <si>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</si>
  <si>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</si>
  <si>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</si>
  <si>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</si>
  <si>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</si>
  <si>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</si>
  <si>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</si>
  <si>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</si>
  <si>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</si>
  <si>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</si>
  <si>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</si>
  <si>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</si>
  <si>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</si>
  <si>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</si>
  <si>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</si>
  <si>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</si>
  <si>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</si>
  <si>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</si>
  <si>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</si>
  <si>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</si>
  <si>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</si>
  <si>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</si>
  <si>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</si>
  <si>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</si>
  <si>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</si>
  <si>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</si>
  <si>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</si>
  <si>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</si>
  <si>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</si>
  <si>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</si>
  <si>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</si>
  <si>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</si>
  <si>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</si>
  <si>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</si>
  <si>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</si>
  <si>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</si>
  <si>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</si>
  <si>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</si>
  <si>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</si>
  <si>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</si>
  <si>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</si>
  <si>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</si>
  <si>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</si>
  <si>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</si>
  <si>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</si>
  <si>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</si>
  <si>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</si>
  <si>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</si>
  <si>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</si>
  <si>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</si>
  <si>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</si>
  <si>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</si>
  <si>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</si>
  <si>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</si>
  <si>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</si>
  <si>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</si>
  <si>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</si>
  <si>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</si>
  <si>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</si>
  <si>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</si>
  <si>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</si>
  <si>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</si>
  <si>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</si>
  <si>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</si>
  <si>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</si>
  <si>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</si>
  <si>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</si>
  <si>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</si>
  <si>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</si>
  <si>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</si>
  <si>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</si>
  <si>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</si>
  <si>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</si>
  <si>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</si>
  <si>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</si>
  <si>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</si>
  <si>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</si>
  <si>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</si>
  <si>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</si>
  <si>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</si>
  <si>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</si>
  <si>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</si>
  <si>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</si>
  <si>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</si>
  <si>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</si>
  <si>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</si>
  <si>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</si>
  <si>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</si>
  <si>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</si>
  <si>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</si>
  <si>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</si>
  <si>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</si>
  <si>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</si>
  <si>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</si>
  <si>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</si>
  <si>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</si>
  <si>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</si>
  <si>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</si>
  <si>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</si>
  <si>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</si>
  <si>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</si>
  <si>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</si>
  <si>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</si>
  <si>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</si>
  <si>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</si>
  <si>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</si>
  <si>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</si>
  <si>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</si>
  <si>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</si>
  <si>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</si>
  <si>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</si>
  <si>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</si>
  <si>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</si>
  <si>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</si>
  <si>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</si>
  <si>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</si>
  <si>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</si>
  <si>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</si>
  <si>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</si>
  <si>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</si>
  <si>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</si>
  <si>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</si>
  <si>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</si>
  <si>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</si>
  <si>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</si>
  <si>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</si>
  <si>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</si>
  <si>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</si>
  <si>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</si>
  <si>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</si>
  <si>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</si>
  <si>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</si>
  <si>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</si>
  <si>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</si>
  <si>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</si>
  <si>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</si>
  <si>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</si>
  <si>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</si>
  <si>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</si>
  <si>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</si>
  <si>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</si>
  <si>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</si>
  <si>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</si>
  <si>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</si>
  <si>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</si>
  <si>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</si>
  <si>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</si>
  <si>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</si>
  <si>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</si>
  <si>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</si>
  <si>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</si>
  <si>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</si>
  <si>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</si>
  <si>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</si>
  <si>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</si>
  <si>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</si>
  <si>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</si>
  <si>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</si>
  <si>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</si>
  <si>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</si>
  <si>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</si>
  <si>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</si>
  <si>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</si>
  <si>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</si>
  <si>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</si>
  <si>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</si>
  <si>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</si>
  <si>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</si>
  <si>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</si>
  <si>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</si>
  <si>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</si>
  <si>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</si>
  <si>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</si>
  <si>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</si>
  <si>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</si>
  <si>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</si>
  <si>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</si>
  <si>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</si>
  <si>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</si>
  <si>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</si>
  <si>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</si>
  <si>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</si>
  <si>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</si>
  <si>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</si>
  <si>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</si>
  <si>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</si>
  <si>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</si>
  <si>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</si>
  <si>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</si>
  <si>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</si>
  <si>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</si>
  <si>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</si>
  <si>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</si>
  <si>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</si>
  <si>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</si>
  <si>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</si>
  <si>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</si>
  <si>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</si>
  <si>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</si>
  <si>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</si>
  <si>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</si>
  <si>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</si>
  <si>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</si>
  <si>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</si>
  <si>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</si>
  <si>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</si>
  <si>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</si>
  <si>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</si>
  <si>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</si>
  <si>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</si>
  <si>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</si>
  <si>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</si>
  <si>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</si>
  <si>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</si>
  <si>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</si>
  <si>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</si>
  <si>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</si>
  <si>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</si>
  <si>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</si>
  <si>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</si>
  <si>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</si>
  <si>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</si>
  <si>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</si>
  <si>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</si>
  <si>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</si>
  <si>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</si>
  <si>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</si>
  <si>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</si>
  <si>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</si>
  <si>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</si>
  <si>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</si>
  <si>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</si>
  <si>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</si>
  <si>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</si>
  <si>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</si>
  <si>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</si>
  <si>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</si>
  <si>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</si>
  <si>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</si>
  <si>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</si>
  <si>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</si>
  <si>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</si>
  <si>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</si>
  <si>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</si>
  <si>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</si>
  <si>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</si>
  <si>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</si>
  <si>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</si>
  <si>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</si>
  <si>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</si>
  <si>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</si>
  <si>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</si>
  <si>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</si>
  <si>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</si>
  <si>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</si>
  <si>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</si>
  <si>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</si>
  <si>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</si>
  <si>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</si>
  <si>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</si>
  <si>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</si>
  <si>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</si>
  <si>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</si>
  <si>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</si>
  <si>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</si>
  <si>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</si>
  <si>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</si>
  <si>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</si>
  <si>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</si>
  <si>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</si>
  <si>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</si>
  <si>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</si>
  <si>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</si>
  <si>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</si>
  <si>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</si>
  <si>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</si>
  <si>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</si>
  <si>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</si>
  <si>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</si>
  <si>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</si>
  <si>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</si>
  <si>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</si>
  <si>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</si>
  <si>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</si>
  <si>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</si>
  <si>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</si>
  <si>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</si>
  <si>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</si>
  <si>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</si>
  <si>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</si>
  <si>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</si>
  <si>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</si>
  <si>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</si>
  <si>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</si>
  <si>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</si>
  <si>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</si>
  <si>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</si>
  <si>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</si>
  <si>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</si>
  <si>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</si>
  <si>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</si>
  <si>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</si>
  <si>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</si>
  <si>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</si>
  <si>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</si>
  <si>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</si>
  <si>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</si>
  <si>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</si>
  <si>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</si>
  <si>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</si>
  <si>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</si>
  <si>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</si>
  <si>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</si>
  <si>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</si>
  <si>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</si>
  <si>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</si>
  <si>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</si>
  <si>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</si>
  <si>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</si>
  <si>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</si>
  <si>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</si>
  <si>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</si>
  <si>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</si>
  <si>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</si>
  <si>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</si>
  <si>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</si>
  <si>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</si>
  <si>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</si>
  <si>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</si>
  <si>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</si>
  <si>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</si>
  <si>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</si>
  <si>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</si>
  <si>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</si>
  <si>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</si>
  <si>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</si>
  <si>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</si>
  <si>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</si>
  <si>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</si>
  <si>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</si>
  <si>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</si>
  <si>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</si>
  <si>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</si>
  <si>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</si>
  <si>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</si>
  <si>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</si>
  <si>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</si>
  <si>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</si>
  <si>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</si>
  <si>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</si>
  <si>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</si>
  <si>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</si>
  <si>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</si>
  <si>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</si>
  <si>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</si>
  <si>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</si>
  <si>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</si>
  <si>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</si>
  <si>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</si>
  <si>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</si>
  <si>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</si>
  <si>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</si>
  <si>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</si>
  <si>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</si>
  <si>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</si>
  <si>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</si>
  <si>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</si>
  <si>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</si>
  <si>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</si>
  <si>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</si>
  <si>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</si>
  <si>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</si>
  <si>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</si>
  <si>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</si>
  <si>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</si>
  <si>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</si>
  <si>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</si>
  <si>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</si>
  <si>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</si>
  <si>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</si>
  <si>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</si>
  <si>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</si>
  <si>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</si>
  <si>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</si>
  <si>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</si>
  <si>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</si>
  <si>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</si>
  <si>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</si>
  <si>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</si>
  <si>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</si>
  <si>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</si>
  <si>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</si>
  <si>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</si>
  <si>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</si>
  <si>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</si>
  <si>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</si>
  <si>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</si>
  <si>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</si>
  <si>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</si>
  <si>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</si>
  <si>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</si>
  <si>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</si>
  <si>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</si>
  <si>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</si>
  <si>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</si>
  <si>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</si>
  <si>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</si>
  <si>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</si>
  <si>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</si>
  <si>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</si>
  <si>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</si>
  <si>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</si>
  <si>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</si>
  <si>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</si>
  <si>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</si>
  <si>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</si>
  <si>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</si>
  <si>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</si>
  <si>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</si>
  <si>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</si>
  <si>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</si>
  <si>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</si>
  <si>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</si>
  <si>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</si>
  <si>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</si>
  <si>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</si>
  <si>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</si>
  <si>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</si>
  <si>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</si>
  <si>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</si>
  <si>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</si>
  <si>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</si>
  <si>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</si>
  <si>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</si>
  <si>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</si>
  <si>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</si>
  <si>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</si>
  <si>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</si>
  <si>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</si>
  <si>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</si>
  <si>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</si>
  <si>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</si>
  <si>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</si>
  <si>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</si>
  <si>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</si>
  <si>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</si>
  <si>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</si>
  <si>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</si>
  <si>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</si>
  <si>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</si>
  <si>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</si>
  <si>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</si>
  <si>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</si>
  <si>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</si>
  <si>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</si>
  <si>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</si>
  <si>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</si>
  <si>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</si>
  <si>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</si>
  <si>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</si>
  <si>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</si>
  <si>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</si>
  <si>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</si>
  <si>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</si>
  <si>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</si>
  <si>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</si>
  <si>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</si>
  <si>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</si>
  <si>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</si>
  <si>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</si>
  <si>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</si>
  <si>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</si>
  <si>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</si>
  <si>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</si>
  <si>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</si>
  <si>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</si>
  <si>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</si>
  <si>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</si>
  <si>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</si>
  <si>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</si>
  <si>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</si>
  <si>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</si>
  <si>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</si>
  <si>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</si>
  <si>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</si>
  <si>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</si>
  <si>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</si>
  <si>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</si>
  <si>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</si>
  <si>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</si>
  <si>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</si>
  <si>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</si>
  <si>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</si>
  <si>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</si>
  <si>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</si>
  <si>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</si>
  <si>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</si>
  <si>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</si>
  <si>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</si>
  <si>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</si>
  <si>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</si>
  <si>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</si>
  <si>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</si>
  <si>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</si>
  <si>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</si>
  <si>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</si>
  <si>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</si>
  <si>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</si>
  <si>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</si>
  <si>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</si>
  <si>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</si>
  <si>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</si>
  <si>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</si>
  <si>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</si>
  <si>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</si>
  <si>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</si>
  <si>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</si>
  <si>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</si>
  <si>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</si>
  <si>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</si>
  <si>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</si>
  <si>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</si>
  <si>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</si>
  <si>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</si>
  <si>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</si>
  <si>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</si>
  <si>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</si>
  <si>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</si>
  <si>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</si>
  <si>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</si>
  <si>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</si>
  <si>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</si>
  <si>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</si>
  <si>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</si>
  <si>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</si>
  <si>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</si>
  <si>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</si>
  <si>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</si>
  <si>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</si>
  <si>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</si>
  <si>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</si>
  <si>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</si>
  <si>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</si>
  <si>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</si>
  <si>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</si>
  <si>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</si>
  <si>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</si>
  <si>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</si>
  <si>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</si>
  <si>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</si>
  <si>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</si>
  <si>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</si>
  <si>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</si>
  <si>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</si>
  <si>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</si>
  <si>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</si>
  <si>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</si>
  <si>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</si>
  <si>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</si>
  <si>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</si>
  <si>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</si>
  <si>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</si>
  <si>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</si>
  <si>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</si>
  <si>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</si>
  <si>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</si>
  <si>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</si>
  <si>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</si>
  <si>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</si>
  <si>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</si>
  <si>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</si>
  <si>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</si>
  <si>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</si>
  <si>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</si>
  <si>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</si>
  <si>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</si>
  <si>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</si>
  <si>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</si>
  <si>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</si>
  <si>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</si>
  <si>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</si>
  <si>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</si>
  <si>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</si>
  <si>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</si>
  <si>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</si>
  <si>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</si>
  <si>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</si>
  <si>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</si>
  <si>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</si>
  <si>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</si>
  <si>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</si>
  <si>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</si>
  <si>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</si>
  <si>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</si>
  <si>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</si>
  <si>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</si>
  <si>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</si>
  <si>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</si>
  <si>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</si>
  <si>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</si>
  <si>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</si>
  <si>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</si>
  <si>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</si>
  <si>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</si>
  <si>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</si>
  <si>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</si>
  <si>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</si>
  <si>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</si>
  <si>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</si>
  <si>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</si>
  <si>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</si>
  <si>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</si>
  <si>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</si>
  <si>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</si>
  <si>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</si>
  <si>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</si>
  <si>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</si>
  <si>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</si>
  <si>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</si>
  <si>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</si>
  <si>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</si>
  <si>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</si>
  <si>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</si>
  <si>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</si>
  <si>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</si>
  <si>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</si>
  <si>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</si>
  <si>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</si>
  <si>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</si>
  <si>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</si>
  <si>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</si>
  <si>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</si>
  <si>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</si>
  <si>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</si>
  <si>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</si>
  <si>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</si>
  <si>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</si>
  <si>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</si>
  <si>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</si>
  <si>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</si>
  <si>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</si>
  <si>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</si>
  <si>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</si>
  <si>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</si>
  <si>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</si>
  <si>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</si>
  <si>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</si>
  <si>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</si>
  <si>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</si>
  <si>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</si>
  <si>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</si>
  <si>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</si>
  <si>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</si>
  <si>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</si>
  <si>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</si>
  <si>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</si>
  <si>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</si>
  <si>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</si>
  <si>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</si>
  <si>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</si>
  <si>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</si>
  <si>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</si>
  <si>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</si>
  <si>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</si>
  <si>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</si>
  <si>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</si>
  <si>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</si>
  <si>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</si>
  <si>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</si>
  <si>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</si>
  <si>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</si>
  <si>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</si>
  <si>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</si>
  <si>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</si>
  <si>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</si>
  <si>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</si>
  <si>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</si>
  <si>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</si>
  <si>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</si>
  <si>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</si>
  <si>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</si>
  <si>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</si>
  <si>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</si>
  <si>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</si>
  <si>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</si>
  <si>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</si>
  <si>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</si>
  <si>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</si>
  <si>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</si>
  <si>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</si>
  <si>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</si>
  <si>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</si>
  <si>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</si>
  <si>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</si>
  <si>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</si>
  <si>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</si>
  <si>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</si>
  <si>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</si>
  <si>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</si>
  <si>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</si>
  <si>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</si>
  <si>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</si>
  <si>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</si>
  <si>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</si>
  <si>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</si>
  <si>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</si>
  <si>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</si>
  <si>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</si>
  <si>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</si>
  <si>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</si>
  <si>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</si>
  <si>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</si>
  <si>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</si>
  <si>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</si>
  <si>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</si>
  <si>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</si>
  <si>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</si>
  <si>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</si>
  <si>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</si>
  <si>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</si>
  <si>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</si>
  <si>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</si>
  <si>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</si>
  <si>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</si>
  <si>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</si>
  <si>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</si>
  <si>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</si>
  <si>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</si>
  <si>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</si>
  <si>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</si>
  <si>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</si>
  <si>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</si>
  <si>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</si>
  <si>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</si>
  <si>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</si>
  <si>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</si>
  <si>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</si>
  <si>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</si>
  <si>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</si>
  <si>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</si>
  <si>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</si>
  <si>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</si>
  <si>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</si>
  <si>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</si>
  <si>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</si>
  <si>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</si>
  <si>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</si>
  <si>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</si>
  <si>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</si>
  <si>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</si>
  <si>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</si>
  <si>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</si>
  <si>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</si>
  <si>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</si>
  <si>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</si>
  <si>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</si>
  <si>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</si>
  <si>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</si>
  <si>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</si>
  <si>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</si>
  <si>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</si>
  <si>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</si>
  <si>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</si>
  <si>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</si>
  <si>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</si>
  <si>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</si>
  <si>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</si>
  <si>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</si>
  <si>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</si>
  <si>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</si>
  <si>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</si>
  <si>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</si>
  <si>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</si>
  <si>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</si>
  <si>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</si>
  <si>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</si>
  <si>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</si>
  <si>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</si>
  <si>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</si>
  <si>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</si>
  <si>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</si>
  <si>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</si>
  <si>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</si>
  <si>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</si>
  <si>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</si>
  <si>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</si>
  <si>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</si>
  <si>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</si>
  <si>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</si>
  <si>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</si>
  <si>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</si>
  <si>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</si>
  <si>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</si>
  <si>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</si>
  <si>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</si>
  <si>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</si>
  <si>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</si>
  <si>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</si>
  <si>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</si>
  <si>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</si>
  <si>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</si>
  <si>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</si>
  <si>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</si>
  <si>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</si>
  <si>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</si>
  <si>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</si>
  <si>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</si>
  <si>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</si>
  <si>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</si>
  <si>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</si>
  <si>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</si>
  <si>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</si>
  <si>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</si>
  <si>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</si>
  <si>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</si>
  <si>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</si>
  <si>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</si>
  <si>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</si>
  <si>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</si>
  <si>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</si>
  <si>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</si>
  <si>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</si>
  <si>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</si>
  <si>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</si>
  <si>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</si>
  <si>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</si>
  <si>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</si>
  <si>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</si>
  <si>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</si>
  <si>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</si>
  <si>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</si>
  <si>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</si>
  <si>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</si>
  <si>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</si>
  <si>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</si>
  <si>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</si>
  <si>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</si>
  <si>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</si>
  <si>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</si>
  <si>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</si>
  <si>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</si>
  <si>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</si>
  <si>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</si>
  <si>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</si>
  <si>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</si>
  <si>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</si>
  <si>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</si>
  <si>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</si>
  <si>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</si>
  <si>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</si>
  <si>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</si>
  <si>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</si>
  <si>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</si>
  <si>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</si>
  <si>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</si>
  <si>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</si>
  <si>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</si>
  <si>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</si>
  <si>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</si>
  <si>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</si>
  <si>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</si>
  <si>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</si>
  <si>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</si>
  <si>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</si>
  <si>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</si>
  <si>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</si>
  <si>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</si>
  <si>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</si>
  <si>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</si>
  <si>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</si>
  <si>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</si>
  <si>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</si>
  <si>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</si>
  <si>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</si>
  <si>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</si>
  <si>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</si>
  <si>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</si>
  <si>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</si>
  <si>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</si>
  <si>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</si>
  <si>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</si>
  <si>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</si>
  <si>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</si>
  <si>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</si>
  <si>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</si>
  <si>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</si>
  <si>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</si>
  <si>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</si>
  <si>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</si>
  <si>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</si>
  <si>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</si>
  <si>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</si>
  <si>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</si>
  <si>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</si>
  <si>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</si>
  <si>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</si>
  <si>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</si>
  <si>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</si>
  <si>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</si>
  <si>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</si>
  <si>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</si>
  <si>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</si>
  <si>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</si>
  <si>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</si>
  <si>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</si>
  <si>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</si>
  <si>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</si>
  <si>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</si>
  <si>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</si>
  <si>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</si>
  <si>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</si>
  <si>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</si>
  <si>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</si>
  <si>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</si>
  <si>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</si>
  <si>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</si>
  <si>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</si>
  <si>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</si>
  <si>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</si>
  <si>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</si>
  <si>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</si>
  <si>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</si>
  <si>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</si>
  <si>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</si>
  <si>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</si>
  <si>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</si>
  <si>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</si>
  <si>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</si>
  <si>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</si>
  <si>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</si>
  <si>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</si>
  <si>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</si>
  <si>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</si>
  <si>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</si>
  <si>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</si>
  <si>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</si>
  <si>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</si>
  <si>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</si>
  <si>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</si>
  <si>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</si>
  <si>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</si>
  <si>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</si>
  <si>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</si>
  <si>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</si>
  <si>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</si>
  <si>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</si>
  <si>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</si>
  <si>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</si>
  <si>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</si>
  <si>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</si>
  <si>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</si>
  <si>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</si>
  <si>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</si>
  <si>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</si>
  <si>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</si>
  <si>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</si>
  <si>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</si>
  <si>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</si>
  <si>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</si>
  <si>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</si>
  <si>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</si>
  <si>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</si>
  <si>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</si>
  <si>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</si>
  <si>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</si>
  <si>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</si>
  <si>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</si>
  <si>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</si>
  <si>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</si>
  <si>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</si>
  <si>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</si>
  <si>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</si>
  <si>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</si>
  <si>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</si>
  <si>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</si>
  <si>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</si>
  <si>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</si>
  <si>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</si>
  <si>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</si>
  <si>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</si>
  <si>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</si>
  <si>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</si>
  <si>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</si>
  <si>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</si>
  <si>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</si>
  <si>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</si>
  <si>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</si>
  <si>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</si>
  <si>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</si>
  <si>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</si>
  <si>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</si>
  <si>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</si>
  <si>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</si>
  <si>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</si>
  <si>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</si>
  <si>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</si>
  <si>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</si>
  <si>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</si>
  <si>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</si>
  <si>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</si>
  <si>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</si>
  <si>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</si>
  <si>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</si>
  <si>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</si>
  <si>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</si>
  <si>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</si>
  <si>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</si>
  <si>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</si>
  <si>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</si>
  <si>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</si>
  <si>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</si>
  <si>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</si>
  <si>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</si>
  <si>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</si>
  <si>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</si>
  <si>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</si>
  <si>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</si>
  <si>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</si>
  <si>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</si>
  <si>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</si>
  <si>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</si>
  <si>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</si>
  <si>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</si>
  <si>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</si>
  <si>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</si>
  <si>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</si>
  <si>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</si>
  <si>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</si>
  <si>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</si>
  <si>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</si>
  <si>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</si>
  <si>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</si>
  <si>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</si>
  <si>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</si>
  <si>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</si>
  <si>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</si>
  <si>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</si>
  <si>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</si>
  <si>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</si>
  <si>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</si>
  <si>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</si>
  <si>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</si>
  <si>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</si>
  <si>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</si>
  <si>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</si>
  <si>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</si>
  <si>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</si>
  <si>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</si>
  <si>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</si>
  <si>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</si>
  <si>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</si>
  <si>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</si>
  <si>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</si>
  <si>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</si>
  <si>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</si>
  <si>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</si>
  <si>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</si>
  <si>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</si>
  <si>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</si>
  <si>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</si>
  <si>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</si>
  <si>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</si>
  <si>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</si>
  <si>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</si>
  <si>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</si>
  <si>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</si>
  <si>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</si>
  <si>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</si>
  <si>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</si>
  <si>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</si>
  <si>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</si>
  <si>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</si>
  <si>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</si>
  <si>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</si>
  <si>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</si>
  <si>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</si>
  <si>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</si>
  <si>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</si>
  <si>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</si>
  <si>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</si>
  <si>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</si>
  <si>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</si>
  <si>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</si>
  <si>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</si>
  <si>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</si>
  <si>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</si>
  <si>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</si>
  <si>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</si>
  <si>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</si>
  <si>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</si>
  <si>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</si>
  <si>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</si>
  <si>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</si>
  <si>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</si>
  <si>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</si>
  <si>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</si>
  <si>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</si>
  <si>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</si>
  <si>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</si>
  <si>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</si>
  <si>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</si>
  <si>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</si>
  <si>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</si>
  <si>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</si>
  <si>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</si>
  <si>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</si>
  <si>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</si>
  <si>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</si>
  <si>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</si>
  <si>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</si>
  <si>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</si>
  <si>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</si>
  <si>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</si>
  <si>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</si>
  <si>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</si>
  <si>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</si>
  <si>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</si>
  <si>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</si>
  <si>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</si>
  <si>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</si>
  <si>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</si>
  <si>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</si>
  <si>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</si>
  <si>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</si>
  <si>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</si>
  <si>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</si>
  <si>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</si>
  <si>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</si>
  <si>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</si>
  <si>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</si>
  <si>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</si>
  <si>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</si>
  <si>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</si>
  <si>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</si>
  <si>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</si>
  <si>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</si>
  <si>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</si>
  <si>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</si>
  <si>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</si>
  <si>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</si>
  <si>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</si>
  <si>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</si>
  <si>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</si>
  <si>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</si>
  <si>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</si>
  <si>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</si>
  <si>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</si>
  <si>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</si>
  <si>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</si>
  <si>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</si>
  <si>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</si>
  <si>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</si>
  <si>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</si>
  <si>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</si>
  <si>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</si>
  <si>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</si>
  <si>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</si>
  <si>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</si>
  <si>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</si>
  <si>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</si>
  <si>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</si>
  <si>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</si>
  <si>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</si>
  <si>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</si>
  <si>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</si>
  <si>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</si>
  <si>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</si>
  <si>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</si>
  <si>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</si>
  <si>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</si>
  <si>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</si>
  <si>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</si>
  <si>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</si>
  <si>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</si>
  <si>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</si>
  <si>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</si>
  <si>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</si>
  <si>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</si>
  <si>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</si>
  <si>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</si>
  <si>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</si>
  <si>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</si>
  <si>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</si>
  <si>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</si>
  <si>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</si>
  <si>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</si>
  <si>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</si>
  <si>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</si>
  <si>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</si>
  <si>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</si>
  <si>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</si>
  <si>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</si>
  <si>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</si>
  <si>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</si>
  <si>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</si>
  <si>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</si>
  <si>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</si>
  <si>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</si>
  <si>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</si>
  <si>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</si>
  <si>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</si>
  <si>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</si>
  <si>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</si>
  <si>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</si>
  <si>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</si>
  <si>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</si>
  <si>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</si>
  <si>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</si>
  <si>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</si>
  <si>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</si>
  <si>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</si>
  <si>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</si>
  <si>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</si>
  <si>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</si>
  <si>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</si>
  <si>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</si>
  <si>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</si>
  <si>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</si>
  <si>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</si>
  <si>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</si>
  <si>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</si>
  <si>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</si>
  <si>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</si>
  <si>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</si>
  <si>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</si>
  <si>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</si>
  <si>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</si>
  <si>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</si>
  <si>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</si>
  <si>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</si>
  <si>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</si>
  <si>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</si>
  <si>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</si>
  <si>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</si>
  <si>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</si>
  <si>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</si>
  <si>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</si>
  <si>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</si>
  <si>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</si>
  <si>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</si>
  <si>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</si>
  <si>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</si>
  <si>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</si>
  <si>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</si>
  <si>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</si>
  <si>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</si>
  <si>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</si>
  <si>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</si>
  <si>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</si>
  <si>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</si>
  <si>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</si>
  <si>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</si>
  <si>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</si>
  <si>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</si>
  <si>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</si>
  <si>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</si>
  <si>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</si>
  <si>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</si>
  <si>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</si>
  <si>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</si>
  <si>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</si>
  <si>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</si>
  <si>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</si>
  <si>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</si>
  <si>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</si>
  <si>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</si>
  <si>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</si>
  <si>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</si>
  <si>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</si>
  <si>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</si>
  <si>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</si>
  <si>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</si>
  <si>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</si>
  <si>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</si>
  <si>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</si>
  <si>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</si>
  <si>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</si>
  <si>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</si>
  <si>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</si>
  <si>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</si>
  <si>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</si>
  <si>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</si>
  <si>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</si>
  <si>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</si>
  <si>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</si>
  <si>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</si>
  <si>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</si>
  <si>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</si>
  <si>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</si>
  <si>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</si>
  <si>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</si>
  <si>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</si>
  <si>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</si>
  <si>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</si>
  <si>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</si>
  <si>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</si>
  <si>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</si>
  <si>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</si>
  <si>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</si>
  <si>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</si>
  <si>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</si>
  <si>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</si>
  <si>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</si>
  <si>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</si>
  <si>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</si>
  <si>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</si>
  <si>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</si>
  <si>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</si>
  <si>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</si>
  <si>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</si>
  <si>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</si>
  <si>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</si>
  <si>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</si>
  <si>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</si>
  <si>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</si>
  <si>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</si>
  <si>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</si>
  <si>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</si>
  <si>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</si>
  <si>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</si>
  <si>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</si>
  <si>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</si>
  <si>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</si>
  <si>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</si>
  <si>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</si>
  <si>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</si>
  <si>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</si>
  <si>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</si>
  <si>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</si>
  <si>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</si>
  <si>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</si>
  <si>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</si>
  <si>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</si>
  <si>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</si>
  <si>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</si>
  <si>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</si>
  <si>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</si>
  <si>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</si>
  <si>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</si>
  <si>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</si>
  <si>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</si>
  <si>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</si>
  <si>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</si>
  <si>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</si>
  <si>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</si>
  <si>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</si>
  <si>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</si>
  <si>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</si>
  <si>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</si>
  <si>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</si>
  <si>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</si>
  <si>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</si>
  <si>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</si>
  <si>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</si>
  <si>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</si>
  <si>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</si>
  <si>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</si>
  <si>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</si>
  <si>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</si>
  <si>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</si>
  <si>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</si>
  <si>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</si>
  <si>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</si>
  <si>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</si>
  <si>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</si>
  <si>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</si>
  <si>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</si>
  <si>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</si>
  <si>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</si>
  <si>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</si>
  <si>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</si>
  <si>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</si>
  <si>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</si>
  <si>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</si>
  <si>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</si>
  <si>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</si>
  <si>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</si>
  <si>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</si>
  <si>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</si>
  <si>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</si>
  <si>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</si>
  <si>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</si>
  <si>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</si>
  <si>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</si>
  <si>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</si>
  <si>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</si>
  <si>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</si>
  <si>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</si>
  <si>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</si>
  <si>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</si>
  <si>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</si>
  <si>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</si>
  <si>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</si>
  <si>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</si>
  <si>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</si>
  <si>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</si>
  <si>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</si>
  <si>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</si>
  <si>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</si>
  <si>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</si>
  <si>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</si>
  <si>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</si>
  <si>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</si>
  <si>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</si>
  <si>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</si>
  <si>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</si>
  <si>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</si>
  <si>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</si>
  <si>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</si>
  <si>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</si>
  <si>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</si>
  <si>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</si>
  <si>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</si>
  <si>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</si>
  <si>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</si>
  <si>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</si>
  <si>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</si>
  <si>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</si>
  <si>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</si>
  <si>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</si>
  <si>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</si>
  <si>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</si>
  <si>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</si>
  <si>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</si>
  <si>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</si>
  <si>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</si>
  <si>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</si>
  <si>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</si>
  <si>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</si>
  <si>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</si>
  <si>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</si>
  <si>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</si>
  <si>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</si>
  <si>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</si>
  <si>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</si>
  <si>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</si>
  <si>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</si>
  <si>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</si>
  <si>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</si>
  <si>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</si>
  <si>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</si>
  <si>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</si>
  <si>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</si>
  <si>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</si>
  <si>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</si>
  <si>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</si>
  <si>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</si>
  <si>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</si>
  <si>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</si>
  <si>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</si>
  <si>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</si>
  <si>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</si>
  <si>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</si>
  <si>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</si>
  <si>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</si>
  <si>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</si>
  <si>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</si>
  <si>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</si>
  <si>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</si>
  <si>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</si>
  <si>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</si>
  <si>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</si>
  <si>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</si>
  <si>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</si>
  <si>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</si>
  <si>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</si>
  <si>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</si>
  <si>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</si>
  <si>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</si>
  <si>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</si>
  <si>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</si>
  <si>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</si>
  <si>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</si>
  <si>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</si>
  <si>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</si>
  <si>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</si>
  <si>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</si>
  <si>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</si>
  <si>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</si>
  <si>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</si>
  <si>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</si>
  <si>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</si>
  <si>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</si>
  <si>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</si>
  <si>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</si>
  <si>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</si>
  <si>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</si>
  <si>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</si>
  <si>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</si>
  <si>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</si>
  <si>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</si>
  <si>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</si>
  <si>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</si>
  <si>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</si>
  <si>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</si>
  <si>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</si>
  <si>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</si>
  <si>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</si>
  <si>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</si>
  <si>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</si>
  <si>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</si>
  <si>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</si>
  <si>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</si>
  <si>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</si>
  <si>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</si>
  <si>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</si>
  <si>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</si>
  <si>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</si>
  <si>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</si>
  <si>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</si>
  <si>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</si>
  <si>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</si>
  <si>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</si>
  <si>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</si>
  <si>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</si>
  <si>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</si>
  <si>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</si>
  <si>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</si>
  <si>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</si>
  <si>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</si>
  <si>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</si>
  <si>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</si>
  <si>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</si>
  <si>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</si>
  <si>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</si>
  <si>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</si>
  <si>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</si>
  <si>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</si>
  <si>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</si>
  <si>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</si>
  <si>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</si>
  <si>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</si>
  <si>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</si>
  <si>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</si>
  <si>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</si>
  <si>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</si>
  <si>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</si>
  <si>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</si>
  <si>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</si>
  <si>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</si>
  <si>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</si>
  <si>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</si>
  <si>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</si>
  <si>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</si>
  <si>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</si>
  <si>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</si>
  <si>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</si>
  <si>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</si>
  <si>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</si>
  <si>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</si>
  <si>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</si>
  <si>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</si>
  <si>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</si>
  <si>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</si>
  <si>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</si>
  <si>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</si>
  <si>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</si>
  <si>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</si>
  <si>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</si>
  <si>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</si>
  <si>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</si>
  <si>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</si>
  <si>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</si>
  <si>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</si>
  <si>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</si>
  <si>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</si>
  <si>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</si>
  <si>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</si>
  <si>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</si>
  <si>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</si>
  <si>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</si>
  <si>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</si>
  <si>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</si>
  <si>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</si>
  <si>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</si>
  <si>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</si>
  <si>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</si>
  <si>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</si>
  <si>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</si>
  <si>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</si>
  <si>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</si>
  <si>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</si>
  <si>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</si>
  <si>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</si>
  <si>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</si>
  <si>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</si>
  <si>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</si>
  <si>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</si>
  <si>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</si>
  <si>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</si>
  <si>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</si>
  <si>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</si>
  <si>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</si>
  <si>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</si>
  <si>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</si>
  <si>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</si>
  <si>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</si>
  <si>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</si>
  <si>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</si>
  <si>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</si>
  <si>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</si>
  <si>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</si>
  <si>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</si>
  <si>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</si>
  <si>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</si>
  <si>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</si>
  <si>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</si>
  <si>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</si>
  <si>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</si>
  <si>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</si>
  <si>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</si>
  <si>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</si>
  <si>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</si>
  <si>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</si>
  <si>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</si>
  <si>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</si>
  <si>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</si>
  <si>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</si>
  <si>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</si>
  <si>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</si>
  <si>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</si>
  <si>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</si>
  <si>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</si>
  <si>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</si>
  <si>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</si>
  <si>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</si>
  <si>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</si>
  <si>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</si>
  <si>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</si>
  <si>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</si>
  <si>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</si>
  <si>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</si>
  <si>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</si>
  <si>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</si>
  <si>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</si>
  <si>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</si>
  <si>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</si>
  <si>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</si>
  <si>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</si>
  <si>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</si>
  <si>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</si>
  <si>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</si>
  <si>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</si>
  <si>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</si>
  <si>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</si>
  <si>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</si>
  <si>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</si>
  <si>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</si>
  <si>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</si>
  <si>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</si>
  <si>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</si>
  <si>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</si>
  <si>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</si>
  <si>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</si>
  <si>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</si>
  <si>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</si>
  <si>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</si>
  <si>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</si>
  <si>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</si>
  <si>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</si>
  <si>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</si>
  <si>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</si>
  <si>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</si>
  <si>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</si>
  <si>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</si>
  <si>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</si>
  <si>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</si>
  <si>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</si>
  <si>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</si>
  <si>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</si>
  <si>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</si>
  <si>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</si>
  <si>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</si>
  <si>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</si>
  <si>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</si>
  <si>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</si>
  <si>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</si>
  <si>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</si>
  <si>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</si>
  <si>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</si>
  <si>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</si>
  <si>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</si>
  <si>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</si>
  <si>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</si>
  <si>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</si>
  <si>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</si>
  <si>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</si>
  <si>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</si>
  <si>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</si>
  <si>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</si>
  <si>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</si>
  <si>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</si>
  <si>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</si>
  <si>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</si>
  <si>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</si>
  <si>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</si>
  <si>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</si>
  <si>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</si>
  <si>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</si>
  <si>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</si>
  <si>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</si>
  <si>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</si>
  <si>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</si>
  <si>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</si>
  <si>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</si>
  <si>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</si>
  <si>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</si>
  <si>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</si>
  <si>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</si>
  <si>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</si>
  <si>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</si>
  <si>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</si>
  <si>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</si>
  <si>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</si>
  <si>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</si>
  <si>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</si>
  <si>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</si>
  <si>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</si>
  <si>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</si>
  <si>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</si>
  <si>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</si>
  <si>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</si>
  <si>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</si>
  <si>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</si>
  <si>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</si>
  <si>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</si>
  <si>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</si>
  <si>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</si>
  <si>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</si>
  <si>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</si>
  <si>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</si>
  <si>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</si>
  <si>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</si>
  <si>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</si>
  <si>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</si>
  <si>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</si>
  <si>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</si>
  <si>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</si>
  <si>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</si>
  <si>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</si>
  <si>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</si>
  <si>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</si>
  <si>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</si>
  <si>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</si>
  <si>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</si>
  <si>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</si>
  <si>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</si>
  <si>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</si>
  <si>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</si>
  <si>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</si>
  <si>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</si>
  <si>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</si>
  <si>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</si>
  <si>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</si>
  <si>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</si>
  <si>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</si>
  <si>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</si>
  <si>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</si>
  <si>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</si>
  <si>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</si>
  <si>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</si>
  <si>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</si>
  <si>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</si>
  <si>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</si>
  <si>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</si>
  <si>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</si>
  <si>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</si>
  <si>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</si>
  <si>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</si>
  <si>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</si>
  <si>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</si>
  <si>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</si>
  <si>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</si>
  <si>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</si>
  <si>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</si>
  <si>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</si>
  <si>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</si>
  <si>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</si>
  <si>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</si>
  <si>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</si>
  <si>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</si>
  <si>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</si>
  <si>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</si>
  <si>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</si>
  <si>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</si>
  <si>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</si>
  <si>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</si>
  <si>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</si>
  <si>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</si>
  <si>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</si>
  <si>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</si>
  <si>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</si>
  <si>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</si>
  <si>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</si>
  <si>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</si>
  <si>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</si>
  <si>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</si>
  <si>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</si>
  <si>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</si>
  <si>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</si>
  <si>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</si>
  <si>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</si>
  <si>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</si>
  <si>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</si>
  <si>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</si>
  <si>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</si>
  <si>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</si>
  <si>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</si>
  <si>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</si>
  <si>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</si>
  <si>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</si>
  <si>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</si>
  <si>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</si>
  <si>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</si>
  <si>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</si>
  <si>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</si>
  <si>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</si>
  <si>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</si>
  <si>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</si>
  <si>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</si>
  <si>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</si>
  <si>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</si>
  <si>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</si>
  <si>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</si>
  <si>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</si>
  <si>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</si>
  <si>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</si>
  <si>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</si>
  <si>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</si>
  <si>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</si>
  <si>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</si>
  <si>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</si>
  <si>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</si>
  <si>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</si>
  <si>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</si>
  <si>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</si>
  <si>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</si>
  <si>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</si>
  <si>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</si>
  <si>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</si>
  <si>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</si>
  <si>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</si>
  <si>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</si>
  <si>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</si>
  <si>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</si>
  <si>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</si>
  <si>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</si>
  <si>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</si>
  <si>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</si>
  <si>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</si>
  <si>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</si>
  <si>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</si>
  <si>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</si>
  <si>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</si>
  <si>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</si>
  <si>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</si>
  <si>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</si>
  <si>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</si>
  <si>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</si>
  <si>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</si>
  <si>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</si>
  <si>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</si>
  <si>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</si>
  <si>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</si>
  <si>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</si>
  <si>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</si>
  <si>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</si>
  <si>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</si>
  <si>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</si>
  <si>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</si>
  <si>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</si>
  <si>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</si>
  <si>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</si>
  <si>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</si>
  <si>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</si>
  <si>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</si>
  <si>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</si>
  <si>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</si>
  <si>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</si>
  <si>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</si>
  <si>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</si>
  <si>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</si>
  <si>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</si>
  <si>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</si>
  <si>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</si>
  <si>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</si>
  <si>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</si>
  <si>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</si>
  <si>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</si>
  <si>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</si>
  <si>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</si>
  <si>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</si>
  <si>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</si>
  <si>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</si>
  <si>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</si>
  <si>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</si>
  <si>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</si>
  <si>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</si>
  <si>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</si>
  <si>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</si>
  <si>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</si>
  <si>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</si>
  <si>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</si>
  <si>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</si>
  <si>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</si>
  <si>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</si>
  <si>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</si>
  <si>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</si>
  <si>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</si>
  <si>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</si>
  <si>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</si>
  <si>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</si>
  <si>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</si>
  <si>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</si>
  <si>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</si>
  <si>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</si>
  <si>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</si>
  <si>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</si>
  <si>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</si>
  <si>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</si>
  <si>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</si>
  <si>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</si>
  <si>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</si>
  <si>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</si>
  <si>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</si>
  <si>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</si>
  <si>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</si>
  <si>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</si>
  <si>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</si>
  <si>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</si>
  <si>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</si>
  <si>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</si>
  <si>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</si>
  <si>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</si>
  <si>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</si>
  <si>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</si>
  <si>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</si>
  <si>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</si>
  <si>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</si>
  <si>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</si>
  <si>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</si>
  <si>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</si>
  <si>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</si>
  <si>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</si>
  <si>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</si>
  <si>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</si>
  <si>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</si>
  <si>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</si>
  <si>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</si>
  <si>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</si>
  <si>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</si>
  <si>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</si>
  <si>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</si>
  <si>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</si>
  <si>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</si>
  <si>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</si>
  <si>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</si>
  <si>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</si>
  <si>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</si>
  <si>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</si>
  <si>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</si>
  <si>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</si>
  <si>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</si>
  <si>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</si>
  <si>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</si>
  <si>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</si>
  <si>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</si>
  <si>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</si>
  <si>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</si>
  <si>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</si>
  <si>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</si>
  <si>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</si>
  <si>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</si>
  <si>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</si>
  <si>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</si>
  <si>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</si>
  <si>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</si>
  <si>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</si>
  <si>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</si>
  <si>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</si>
  <si>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</si>
  <si>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</si>
  <si>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</si>
  <si>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</si>
  <si>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</si>
  <si>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</si>
  <si>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</si>
  <si>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</si>
  <si>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</si>
  <si>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</si>
  <si>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</si>
  <si>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</si>
  <si>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</si>
  <si>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</si>
  <si>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</si>
  <si>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</si>
  <si>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</si>
  <si>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</si>
  <si>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</si>
  <si>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</si>
  <si>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</si>
  <si>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</si>
  <si>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</si>
  <si>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</si>
  <si>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</si>
  <si>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</si>
  <si>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</si>
  <si>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</si>
  <si>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</si>
  <si>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</si>
  <si>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</si>
  <si>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</si>
  <si>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</si>
  <si>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</si>
  <si>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</si>
  <si>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</si>
  <si>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</si>
  <si>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</si>
  <si>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</si>
  <si>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</si>
  <si>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</si>
  <si>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</si>
  <si>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</si>
  <si>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</si>
  <si>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</si>
  <si>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</si>
  <si>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</si>
  <si>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</si>
  <si>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</si>
  <si>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</si>
  <si>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</si>
  <si>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</si>
  <si>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</si>
  <si>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</si>
  <si>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</si>
  <si>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</si>
  <si>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</si>
  <si>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</si>
  <si>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</si>
  <si>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</si>
  <si>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</si>
  <si>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</si>
  <si>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</si>
  <si>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</si>
  <si>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</si>
  <si>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</si>
  <si>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</si>
  <si>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</si>
  <si>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</si>
  <si>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</si>
  <si>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</si>
  <si>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</si>
  <si>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</si>
  <si>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</si>
  <si>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</si>
  <si>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</si>
  <si>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</si>
  <si>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</si>
  <si>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</si>
  <si>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</si>
  <si>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</si>
  <si>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</si>
  <si>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</si>
  <si>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</si>
  <si>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</si>
  <si>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</si>
  <si>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</si>
  <si>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</si>
  <si>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</si>
  <si>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</si>
  <si>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</si>
  <si>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</si>
  <si>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</si>
  <si>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</si>
  <si>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</si>
  <si>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</si>
  <si>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</si>
  <si>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</si>
  <si>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</si>
  <si>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</si>
  <si>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</si>
  <si>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</si>
  <si>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</si>
  <si>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</si>
  <si>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</si>
  <si>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</si>
  <si>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</si>
  <si>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</si>
  <si>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</si>
  <si>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</si>
  <si>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</si>
  <si>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</si>
  <si>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</si>
  <si>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</si>
  <si>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</si>
  <si>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</si>
  <si>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</si>
  <si>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</si>
  <si>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</si>
  <si>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</si>
  <si>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</si>
  <si>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</si>
  <si>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</si>
  <si>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</si>
  <si>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</si>
  <si>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</si>
  <si>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</si>
  <si>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</si>
  <si>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</si>
  <si>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</si>
  <si>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</si>
  <si>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</si>
  <si>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</si>
  <si>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</si>
  <si>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</si>
  <si>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</si>
  <si>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</si>
  <si>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</si>
  <si>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</si>
  <si>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</si>
  <si>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</si>
  <si>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</si>
  <si>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</si>
  <si>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</si>
  <si>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</si>
  <si>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</si>
  <si>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</si>
  <si>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</si>
  <si>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</si>
  <si>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</si>
  <si>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</si>
  <si>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</si>
  <si>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</si>
  <si>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</si>
  <si>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</si>
  <si>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</si>
  <si>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</si>
  <si>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</si>
  <si>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</si>
  <si>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</si>
  <si>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</si>
  <si>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</si>
  <si>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</si>
  <si>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</si>
  <si>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</si>
  <si>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</si>
  <si>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</si>
  <si>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</si>
  <si>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</si>
  <si>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</si>
  <si>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</si>
  <si>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</si>
  <si>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</si>
  <si>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</si>
  <si>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</si>
  <si>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</si>
  <si>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</si>
  <si>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</si>
  <si>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</si>
  <si>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</si>
  <si>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</si>
  <si>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</si>
  <si>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</si>
  <si>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</si>
  <si>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</si>
  <si>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</si>
  <si>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</si>
  <si>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</si>
  <si>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</si>
  <si>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</si>
  <si>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</si>
  <si>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</si>
  <si>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</si>
  <si>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</si>
  <si>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</si>
  <si>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</si>
  <si>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</si>
  <si>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</si>
  <si>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</si>
  <si>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</si>
  <si>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</si>
  <si>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</si>
  <si>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</si>
  <si>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</si>
  <si>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</si>
  <si>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</si>
  <si>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</si>
  <si>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</si>
  <si>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</si>
  <si>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</si>
  <si>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</si>
  <si>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</si>
  <si>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</si>
  <si>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</si>
  <si>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</si>
  <si>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</si>
  <si>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</si>
  <si>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</si>
  <si>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</si>
  <si>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</si>
  <si>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</si>
  <si>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</si>
  <si>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</si>
  <si>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</si>
  <si>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</si>
  <si>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</si>
  <si>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</si>
  <si>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</si>
  <si>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</si>
  <si>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</si>
  <si>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</si>
  <si>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</si>
  <si>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</si>
  <si>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</si>
  <si>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</si>
  <si>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</si>
  <si>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</si>
  <si>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</si>
  <si>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</si>
  <si>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</si>
  <si>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</si>
  <si>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</si>
  <si>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</si>
  <si>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</si>
  <si>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</si>
  <si>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</si>
  <si>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</si>
  <si>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</si>
  <si>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</si>
  <si>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</si>
  <si>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</si>
  <si>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</si>
  <si>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</si>
  <si>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</si>
  <si>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</si>
  <si>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</si>
  <si>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</si>
  <si>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</si>
  <si>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</si>
  <si>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</si>
  <si>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</si>
  <si>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</si>
  <si>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</si>
  <si>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</si>
  <si>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</si>
  <si>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</si>
  <si>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</si>
  <si>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</si>
  <si>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</si>
  <si>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</si>
  <si>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</si>
  <si>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</si>
  <si>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</si>
  <si>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</si>
  <si>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</si>
  <si>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</si>
  <si>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</si>
  <si>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</si>
  <si>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</si>
  <si>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</si>
  <si>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</si>
  <si>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</si>
  <si>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</si>
  <si>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</si>
  <si>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</si>
  <si>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</si>
  <si>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</si>
  <si>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</si>
  <si>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</si>
  <si>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</si>
  <si>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</si>
  <si>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</si>
  <si>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</si>
  <si>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</si>
  <si>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</si>
  <si>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</si>
  <si>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</si>
  <si>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</si>
  <si>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</si>
  <si>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</si>
  <si>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</si>
  <si>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</si>
  <si>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</si>
  <si>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</si>
  <si>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</si>
  <si>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</si>
  <si>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</si>
  <si>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</si>
  <si>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</si>
  <si>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</si>
  <si>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</si>
  <si>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</si>
  <si>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</si>
  <si>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</si>
  <si>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</si>
  <si>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</si>
  <si>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</si>
  <si>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</si>
  <si>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</si>
  <si>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</si>
  <si>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</si>
  <si>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</si>
  <si>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</si>
  <si>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</si>
  <si>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</si>
  <si>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</si>
  <si>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</si>
  <si>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</si>
  <si>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</si>
  <si>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</si>
  <si>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</si>
  <si>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</si>
  <si>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</si>
  <si>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</si>
  <si>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</si>
  <si>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</si>
  <si>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</si>
  <si>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</si>
  <si>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</si>
  <si>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</si>
  <si>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</si>
  <si>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</si>
  <si>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</si>
  <si>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</si>
  <si>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</si>
  <si>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</si>
  <si>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</si>
  <si>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</si>
  <si>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</si>
  <si>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</si>
  <si>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</si>
  <si>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</si>
  <si>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</si>
  <si>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</si>
  <si>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</si>
  <si>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</si>
  <si>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</si>
  <si>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</si>
  <si>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</si>
  <si>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</si>
  <si>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</si>
  <si>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</si>
  <si>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</si>
  <si>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</si>
  <si>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</si>
  <si>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</si>
  <si>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</si>
  <si>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</si>
  <si>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</si>
  <si>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</si>
  <si>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</si>
  <si>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</si>
  <si>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</si>
  <si>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</si>
  <si>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</si>
  <si>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</si>
  <si>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</si>
  <si>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</si>
  <si>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</si>
  <si>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</si>
  <si>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</si>
  <si>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</si>
  <si>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</si>
  <si>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</si>
  <si>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</si>
  <si>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</si>
  <si>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</si>
  <si>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</si>
  <si>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</si>
  <si>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</si>
  <si>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</si>
  <si>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</si>
  <si>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</si>
  <si>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</si>
  <si>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</si>
  <si>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</si>
  <si>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</si>
  <si>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</si>
  <si>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</si>
  <si>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</si>
  <si>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</si>
  <si>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</si>
  <si>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</si>
  <si>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</si>
  <si>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</si>
  <si>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</si>
  <si>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</si>
  <si>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</si>
  <si>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</si>
  <si>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</si>
  <si>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</si>
  <si>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</si>
  <si>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</si>
  <si>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</si>
  <si>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</si>
  <si>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</si>
  <si>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</si>
  <si>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</si>
  <si>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</si>
  <si>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</si>
  <si>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</si>
  <si>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</si>
  <si>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</si>
  <si>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</si>
  <si>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</si>
  <si>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</si>
  <si>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</si>
  <si>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</si>
  <si>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</si>
  <si>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</si>
  <si>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</si>
  <si>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</si>
  <si>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</si>
  <si>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</si>
  <si>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</si>
  <si>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</si>
  <si>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</si>
  <si>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</si>
  <si>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</si>
  <si>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</si>
  <si>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</si>
  <si>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</si>
  <si>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</si>
  <si>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</si>
  <si>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</si>
  <si>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</si>
  <si>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</si>
  <si>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</si>
  <si>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</si>
  <si>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</si>
  <si>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</si>
  <si>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</si>
  <si>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</si>
  <si>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</si>
  <si>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</si>
  <si>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</si>
  <si>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</si>
  <si>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</si>
  <si>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</si>
  <si>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</si>
  <si>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</si>
  <si>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</si>
  <si>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</si>
  <si>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</si>
  <si>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</si>
  <si>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</si>
  <si>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</si>
  <si>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</si>
  <si>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</si>
  <si>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</si>
  <si>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</si>
  <si>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</si>
  <si>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</si>
  <si>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</si>
  <si>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</si>
  <si>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</si>
  <si>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</si>
  <si>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</si>
  <si>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</si>
  <si>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</si>
  <si>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</si>
  <si>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</si>
  <si>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</si>
  <si>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</si>
  <si>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</si>
  <si>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</si>
  <si>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</si>
  <si>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</si>
  <si>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</si>
  <si>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</si>
  <si>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</si>
  <si>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</si>
  <si>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</si>
  <si>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</si>
  <si>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</si>
  <si>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</si>
  <si>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</si>
  <si>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</si>
  <si>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</si>
  <si>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</si>
  <si>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</si>
  <si>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</si>
  <si>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</si>
  <si>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</si>
  <si>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</si>
  <si>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</si>
  <si>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</si>
  <si>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</si>
  <si>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</si>
  <si>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</si>
  <si>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</si>
  <si>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</si>
  <si>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</si>
  <si>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</si>
  <si>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</si>
  <si>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</si>
  <si>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</si>
  <si>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</si>
  <si>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</si>
  <si>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</si>
  <si>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</si>
  <si>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</si>
  <si>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</si>
  <si>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</si>
  <si>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</si>
  <si>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</si>
  <si>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</si>
  <si>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</si>
  <si>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</si>
  <si>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</si>
  <si>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</si>
  <si>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</si>
  <si>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</si>
  <si>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</si>
  <si>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</si>
  <si>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</si>
  <si>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</si>
  <si>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</si>
  <si>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</si>
  <si>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</si>
  <si>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</si>
  <si>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</si>
  <si>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</si>
  <si>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</si>
  <si>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</si>
  <si>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</si>
  <si>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</si>
  <si>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</si>
  <si>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</si>
  <si>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</si>
  <si>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</si>
  <si>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</si>
  <si>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</si>
  <si>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</si>
  <si>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</si>
  <si>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</si>
  <si>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</si>
  <si>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</si>
  <si>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</si>
  <si>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</si>
  <si>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</si>
  <si>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</si>
  <si>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</si>
  <si>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</si>
  <si>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</si>
  <si>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</si>
  <si>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</si>
  <si>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</si>
  <si>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</si>
  <si>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</si>
  <si>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</si>
  <si>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</si>
  <si>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</si>
  <si>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</si>
  <si>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</si>
  <si>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</si>
  <si>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</si>
  <si>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</si>
  <si>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</si>
  <si>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</si>
  <si>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</si>
  <si>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</si>
  <si>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</si>
  <si>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</si>
  <si>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</si>
  <si>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</si>
  <si>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</si>
  <si>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</si>
  <si>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</si>
  <si>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</si>
  <si>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</si>
  <si>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</si>
  <si>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</si>
  <si>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</si>
  <si>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</si>
  <si>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</si>
  <si>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</si>
  <si>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</si>
  <si>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</si>
  <si>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</si>
  <si>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</si>
  <si>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</si>
  <si>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</si>
  <si>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</si>
  <si>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</si>
  <si>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</si>
  <si>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</si>
  <si>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</si>
  <si>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</si>
  <si>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</si>
  <si>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</si>
  <si>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</si>
  <si>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</si>
  <si>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</si>
  <si>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</si>
  <si>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</si>
  <si>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</si>
  <si>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</si>
  <si>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</si>
  <si>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</si>
  <si>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</si>
  <si>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</si>
  <si>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</si>
  <si>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</si>
  <si>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</si>
  <si>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</si>
  <si>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</si>
  <si>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</si>
  <si>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</si>
  <si>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</si>
  <si>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</si>
  <si>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</si>
  <si>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</si>
  <si>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</si>
  <si>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</si>
  <si>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</si>
  <si>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</si>
  <si>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</si>
  <si>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</si>
  <si>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</si>
  <si>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</si>
  <si>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</si>
  <si>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</si>
  <si>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</si>
  <si>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</si>
  <si>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</si>
  <si>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</si>
  <si>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</si>
  <si>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</si>
  <si>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</si>
  <si>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</si>
  <si>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</si>
  <si>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</si>
  <si>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</si>
  <si>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</si>
  <si>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</si>
  <si>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</si>
  <si>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</si>
  <si>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</si>
  <si>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</si>
  <si>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</si>
  <si>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</si>
  <si>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</si>
  <si>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</si>
  <si>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</si>
  <si>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</si>
  <si>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</si>
  <si>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</si>
  <si>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</si>
  <si>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</si>
  <si>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</si>
  <si>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</si>
  <si>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</si>
  <si>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</si>
  <si>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</si>
  <si>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</si>
  <si>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</si>
  <si>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</si>
  <si>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</si>
  <si>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</si>
  <si>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</si>
  <si>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</si>
  <si>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</si>
  <si>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</si>
  <si>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</si>
  <si>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</si>
  <si>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</si>
  <si>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</si>
  <si>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</si>
  <si>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</si>
  <si>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</si>
  <si>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</si>
  <si>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</si>
  <si>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</si>
  <si>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</si>
  <si>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</si>
  <si>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</si>
  <si>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</si>
  <si>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</si>
  <si>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</si>
  <si>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</si>
  <si>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</si>
  <si>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</si>
  <si>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</si>
  <si>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</si>
  <si>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</si>
  <si>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</si>
  <si>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</si>
  <si>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</si>
  <si>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</si>
  <si>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</si>
  <si>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</si>
  <si>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</si>
  <si>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</si>
  <si>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</si>
  <si>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</si>
  <si>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</si>
  <si>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</si>
  <si>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</si>
  <si>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</si>
  <si>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</si>
  <si>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</si>
  <si>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</si>
  <si>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</si>
  <si>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</si>
  <si>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</si>
  <si>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</si>
  <si>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</si>
  <si>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</si>
  <si>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</si>
  <si>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</si>
  <si>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</si>
  <si>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</si>
  <si>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</si>
  <si>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</si>
  <si>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</si>
  <si>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</si>
  <si>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</si>
  <si>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</si>
  <si>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</si>
  <si>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</si>
  <si>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</si>
  <si>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</si>
  <si>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</si>
  <si>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</si>
  <si>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</si>
  <si>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</si>
  <si>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</si>
  <si>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</si>
  <si>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</si>
  <si>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</si>
  <si>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</si>
  <si>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</si>
  <si>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</si>
  <si>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</si>
  <si>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</si>
  <si>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</si>
  <si>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</si>
  <si>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</si>
  <si>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</si>
  <si>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</si>
  <si>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</si>
  <si>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</si>
  <si>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</si>
  <si>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</si>
  <si>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</si>
  <si>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</si>
  <si>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</si>
  <si>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</si>
  <si>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</si>
  <si>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</si>
  <si>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</si>
  <si>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</si>
  <si>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</si>
  <si>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</si>
  <si>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</si>
  <si>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</si>
  <si>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</si>
  <si>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</si>
  <si>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</si>
  <si>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</si>
  <si>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</si>
  <si>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</si>
  <si>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</si>
  <si>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</si>
  <si>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</si>
  <si>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</si>
  <si>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</si>
  <si>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</si>
  <si>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</si>
  <si>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</si>
  <si>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</si>
  <si>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</si>
  <si>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</si>
  <si>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</si>
  <si>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</si>
  <si>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</si>
  <si>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</si>
  <si>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</si>
  <si>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</si>
  <si>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</si>
  <si>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</si>
  <si>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</si>
  <si>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</si>
  <si>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</si>
  <si>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</si>
  <si>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</si>
  <si>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</si>
  <si>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</si>
  <si>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</si>
  <si>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</si>
  <si>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</si>
  <si>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</si>
  <si>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</si>
  <si>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</si>
  <si>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</si>
  <si>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</si>
  <si>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</si>
  <si>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</si>
  <si>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</si>
  <si>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</si>
  <si>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</si>
  <si>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</si>
  <si>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</si>
  <si>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</si>
  <si>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</si>
  <si>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</si>
  <si>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</si>
  <si>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</si>
  <si>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</si>
  <si>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</si>
  <si>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</si>
  <si>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</si>
  <si>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</si>
  <si>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</si>
  <si>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</si>
  <si>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</si>
  <si>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</si>
  <si>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</si>
  <si>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</si>
  <si>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</si>
  <si>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</si>
  <si>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</si>
  <si>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</si>
  <si>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</si>
  <si>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</si>
  <si>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</si>
  <si>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</si>
  <si>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</si>
  <si>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</si>
  <si>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</si>
  <si>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</si>
  <si>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</si>
  <si>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</si>
  <si>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</si>
  <si>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</si>
  <si>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</si>
  <si>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</si>
  <si>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</si>
  <si>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</si>
  <si>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</si>
  <si>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</si>
  <si>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</si>
  <si>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</si>
  <si>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</si>
  <si>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</si>
  <si>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</si>
  <si>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</si>
  <si>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</si>
  <si>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</si>
  <si>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</si>
  <si>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</si>
  <si>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</si>
  <si>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</si>
  <si>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</si>
  <si>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</si>
  <si>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</si>
  <si>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</si>
  <si>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</si>
  <si>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</si>
  <si>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</si>
  <si>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</si>
  <si>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</si>
  <si>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</si>
  <si>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</si>
  <si>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</si>
  <si>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</si>
  <si>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</si>
  <si>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</si>
  <si>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</si>
  <si>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</si>
  <si>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</si>
  <si>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</si>
  <si>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</si>
  <si>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</si>
  <si>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</si>
  <si>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</si>
  <si>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</si>
  <si>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</si>
  <si>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</si>
  <si>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</si>
  <si>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</si>
  <si>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</si>
  <si>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</si>
  <si>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</si>
  <si>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</si>
  <si>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</si>
  <si>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</si>
  <si>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</si>
  <si>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</si>
  <si>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</si>
  <si>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</si>
  <si>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</si>
  <si>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</si>
  <si>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</si>
  <si>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</si>
  <si>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</si>
  <si>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</si>
  <si>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</si>
  <si>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</si>
  <si>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</si>
  <si>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</si>
  <si>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</si>
  <si>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</si>
  <si>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</si>
  <si>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</si>
  <si>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</si>
  <si>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</si>
  <si>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</si>
  <si>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</si>
  <si>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</si>
  <si>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</si>
  <si>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</si>
  <si>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</si>
  <si>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</si>
  <si>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</si>
  <si>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</si>
  <si>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</si>
  <si>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</si>
  <si>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</si>
  <si>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</si>
  <si>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</si>
  <si>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</si>
  <si>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</si>
  <si>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</si>
  <si>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</si>
  <si>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</si>
  <si>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</si>
  <si>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</si>
  <si>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</si>
  <si>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</si>
  <si>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</si>
  <si>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</si>
  <si>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</si>
  <si>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</si>
  <si>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</si>
  <si>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</si>
  <si>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</si>
  <si>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</si>
  <si>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</si>
  <si>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</si>
  <si>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</si>
  <si>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</si>
  <si>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</si>
  <si>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</si>
  <si>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</si>
  <si>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</si>
  <si>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</si>
  <si>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</si>
  <si>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</si>
  <si>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</si>
  <si>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</si>
  <si>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</si>
  <si>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</si>
  <si>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</si>
  <si>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</si>
  <si>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</si>
  <si>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</si>
  <si>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</si>
  <si>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</si>
  <si>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</si>
  <si>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</si>
  <si>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</si>
  <si>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</si>
  <si>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</si>
  <si>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</si>
  <si>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</si>
  <si>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</si>
  <si>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</si>
  <si>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</si>
  <si>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</si>
  <si>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</si>
  <si>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</si>
  <si>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</si>
  <si>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</si>
  <si>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</si>
  <si>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</si>
  <si>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</si>
  <si>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</si>
  <si>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</si>
  <si>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</si>
  <si>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</si>
  <si>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</si>
  <si>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</si>
  <si>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</si>
  <si>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</si>
  <si>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</si>
  <si>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</si>
  <si>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</si>
  <si>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</si>
  <si>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</si>
  <si>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</si>
  <si>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</si>
  <si>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</si>
  <si>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</si>
  <si>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</si>
  <si>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</si>
  <si>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</si>
  <si>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</si>
  <si>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</si>
  <si>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</si>
  <si>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</si>
  <si>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</si>
  <si>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</si>
  <si>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</si>
  <si>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</si>
  <si>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</si>
  <si>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</si>
  <si>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</si>
  <si>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</si>
  <si>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</si>
  <si>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</si>
  <si>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</si>
  <si>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</si>
  <si>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</si>
  <si>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</si>
  <si>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</si>
  <si>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</si>
  <si>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</si>
  <si>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</si>
  <si>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</si>
  <si>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</si>
  <si>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</si>
  <si>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</si>
  <si>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</si>
  <si>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</si>
  <si>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</si>
  <si>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</si>
  <si>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</si>
  <si>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</si>
  <si>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</si>
  <si>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</si>
  <si>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</si>
  <si>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</si>
  <si>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</si>
  <si>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</si>
  <si>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</si>
  <si>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</si>
  <si>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</si>
  <si>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</si>
  <si>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</si>
  <si>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</si>
  <si>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</si>
  <si>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</si>
  <si>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</si>
  <si>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</si>
  <si>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</si>
  <si>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</si>
  <si>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</si>
  <si>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</si>
  <si>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</si>
  <si>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</si>
  <si>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</si>
  <si>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</si>
  <si>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</si>
  <si>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</si>
  <si>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</si>
  <si>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</si>
  <si>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</si>
  <si>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</si>
  <si>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</si>
  <si>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</si>
  <si>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</si>
  <si>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</si>
  <si>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</si>
  <si>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</si>
  <si>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</si>
  <si>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</si>
  <si>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</si>
  <si>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</si>
  <si>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</si>
  <si>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</si>
  <si>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</si>
  <si>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</si>
  <si>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</si>
  <si>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</si>
  <si>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</si>
  <si>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</si>
  <si>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</si>
  <si>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</si>
  <si>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</si>
  <si>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</si>
  <si>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</si>
  <si>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</si>
  <si>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</si>
  <si>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</si>
  <si>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</si>
  <si>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</si>
  <si>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</si>
  <si>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</si>
  <si>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</si>
  <si>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</si>
  <si>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</si>
  <si>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</si>
  <si>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</si>
  <si>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</si>
  <si>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</si>
  <si>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</si>
  <si>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</si>
  <si>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</si>
  <si>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</si>
  <si>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</si>
  <si>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</si>
  <si>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</si>
  <si>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</si>
  <si>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</si>
  <si>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</si>
  <si>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</si>
  <si>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</si>
  <si>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</si>
  <si>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</si>
  <si>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</si>
  <si>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</si>
  <si>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</si>
  <si>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</si>
  <si>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</si>
  <si>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</si>
  <si>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</si>
  <si>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</si>
  <si>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</si>
  <si>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</si>
  <si>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</si>
  <si>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</si>
  <si>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</si>
  <si>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</si>
  <si>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</si>
  <si>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</si>
  <si>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</si>
  <si>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</si>
  <si>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</si>
  <si>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</si>
  <si>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</si>
  <si>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</si>
  <si>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</si>
  <si>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</si>
  <si>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</si>
  <si>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</si>
  <si>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</si>
  <si>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</si>
  <si>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</si>
  <si>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</si>
  <si>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</si>
  <si>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</si>
  <si>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</si>
  <si>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</si>
  <si>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</si>
  <si>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</si>
  <si>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</si>
  <si>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</si>
  <si>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</si>
  <si>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</si>
  <si>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</si>
  <si>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</si>
  <si>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</si>
  <si>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</si>
  <si>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</si>
  <si>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</si>
  <si>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</si>
  <si>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</si>
  <si>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</si>
  <si>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</si>
  <si>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</si>
  <si>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</si>
  <si>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</si>
  <si>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</si>
  <si>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</si>
  <si>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</si>
  <si>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</si>
  <si>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</si>
  <si>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</si>
  <si>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</si>
  <si>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</si>
  <si>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</si>
  <si>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</si>
  <si>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</si>
  <si>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</si>
  <si>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</si>
  <si>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</si>
  <si>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</si>
  <si>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</si>
  <si>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</si>
  <si>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</si>
  <si>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</si>
  <si>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</si>
  <si>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</si>
  <si>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</si>
  <si>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</si>
  <si>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</si>
  <si>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</si>
  <si>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</si>
  <si>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</si>
  <si>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</si>
  <si>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</si>
  <si>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</si>
  <si>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</si>
  <si>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</si>
  <si>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</si>
  <si>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</si>
  <si>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</si>
  <si>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</si>
  <si>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</si>
  <si>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</si>
  <si>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</si>
  <si>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</si>
  <si>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</si>
  <si>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</si>
  <si>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</si>
  <si>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</si>
  <si>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</si>
  <si>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</si>
  <si>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</si>
  <si>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</si>
  <si>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</si>
  <si>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</si>
  <si>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</si>
  <si>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</si>
  <si>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</si>
  <si>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</si>
  <si>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</si>
  <si>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</si>
  <si>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</si>
  <si>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</si>
  <si>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</si>
  <si>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</si>
  <si>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</si>
  <si>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</si>
  <si>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</si>
  <si>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</si>
  <si>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</si>
  <si>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</si>
  <si>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</si>
  <si>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</si>
  <si>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</si>
  <si>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</si>
  <si>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</si>
  <si>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</si>
  <si>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</si>
  <si>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</si>
  <si>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</si>
  <si>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</si>
  <si>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</si>
  <si>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</si>
  <si>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</si>
  <si>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</si>
  <si>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</si>
  <si>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</si>
  <si>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</si>
  <si>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</si>
  <si>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</si>
  <si>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</si>
  <si>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</si>
  <si>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</si>
  <si>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</si>
  <si>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</si>
  <si>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</si>
  <si>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</si>
  <si>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</si>
  <si>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</si>
  <si>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</si>
  <si>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</si>
  <si>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</si>
  <si>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</si>
  <si>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</si>
  <si>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</si>
  <si>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</si>
  <si>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</si>
  <si>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</si>
  <si>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</si>
  <si>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</si>
  <si>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</si>
  <si>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</si>
  <si>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</si>
  <si>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</si>
  <si>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</si>
  <si>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</si>
  <si>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</si>
  <si>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</si>
  <si>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</si>
  <si>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</si>
  <si>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</si>
  <si>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</si>
  <si>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</si>
  <si>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</si>
  <si>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</si>
  <si>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</si>
  <si>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</si>
  <si>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</si>
  <si>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</si>
  <si>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</si>
  <si>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</si>
  <si>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</si>
  <si>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</si>
  <si>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</si>
  <si>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</si>
  <si>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</si>
  <si>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</si>
  <si>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</si>
  <si>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</si>
  <si>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</si>
  <si>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</si>
  <si>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</si>
  <si>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</si>
  <si>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</si>
  <si>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</si>
  <si>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</si>
  <si>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</si>
  <si>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</si>
  <si>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</si>
  <si>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</si>
  <si>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</si>
  <si>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</si>
  <si>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</si>
  <si>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</si>
  <si>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</si>
  <si>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</si>
  <si>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</si>
  <si>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</si>
  <si>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</si>
  <si>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</si>
  <si>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</si>
  <si>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</si>
  <si>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</si>
  <si>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</si>
  <si>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</si>
  <si>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</si>
  <si>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</si>
  <si>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</si>
  <si>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</si>
  <si>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</si>
  <si>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</si>
  <si>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</si>
  <si>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</si>
  <si>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</si>
  <si>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</si>
  <si>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</si>
  <si>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</si>
  <si>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</si>
  <si>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</si>
  <si>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</si>
  <si>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</si>
  <si>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</si>
  <si>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</si>
  <si>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</si>
  <si>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</si>
  <si>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</si>
  <si>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</si>
  <si>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</si>
  <si>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</si>
  <si>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</si>
  <si>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</si>
  <si>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</si>
  <si>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</si>
  <si>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</si>
  <si>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</si>
  <si>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</si>
  <si>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</si>
  <si>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</si>
  <si>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</si>
  <si>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</si>
  <si>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</si>
  <si>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</si>
  <si>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</si>
  <si>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</si>
  <si>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</si>
  <si>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</si>
  <si>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</si>
  <si>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</si>
  <si>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</si>
  <si>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</si>
  <si>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</si>
  <si>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</si>
  <si>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</si>
  <si>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</si>
  <si>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</si>
  <si>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</si>
  <si>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</si>
  <si>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</si>
  <si>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</si>
  <si>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</si>
  <si>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</si>
  <si>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</si>
  <si>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</si>
  <si>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</si>
  <si>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</si>
  <si>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</si>
  <si>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</si>
  <si>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</si>
  <si>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</si>
  <si>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</si>
  <si>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</si>
  <si>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</si>
  <si>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</si>
  <si>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</si>
  <si>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</si>
  <si>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</si>
  <si>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</si>
  <si>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</si>
  <si>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</si>
  <si>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</si>
  <si>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</si>
  <si>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</si>
  <si>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</si>
  <si>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</si>
  <si>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</si>
  <si>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</si>
  <si>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</si>
  <si>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</si>
  <si>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</si>
  <si>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</si>
  <si>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</si>
  <si>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</si>
  <si>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</si>
  <si>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</si>
  <si>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</si>
  <si>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</si>
  <si>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</si>
  <si>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</si>
  <si>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</si>
  <si>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</si>
  <si>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</si>
  <si>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</si>
  <si>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</si>
  <si>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</si>
  <si>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</si>
  <si>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</si>
  <si>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</si>
  <si>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</si>
  <si>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</si>
  <si>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</si>
  <si>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</si>
  <si>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</si>
  <si>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</si>
  <si>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</si>
  <si>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</si>
  <si>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</si>
  <si>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</si>
  <si>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</si>
  <si>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</si>
  <si>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</si>
  <si>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</si>
  <si>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</si>
  <si>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</si>
  <si>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</si>
  <si>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</si>
  <si>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</si>
  <si>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</si>
  <si>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</si>
  <si>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</si>
  <si>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</si>
  <si>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</si>
  <si>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</si>
  <si>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</si>
  <si>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</si>
  <si>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</si>
  <si>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</si>
  <si>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</si>
  <si>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</si>
  <si>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</si>
  <si>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</si>
  <si>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</si>
  <si>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</si>
  <si>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</si>
  <si>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</si>
  <si>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</si>
  <si>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</si>
  <si>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</si>
  <si>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</si>
  <si>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</si>
  <si>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</si>
  <si>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</si>
  <si>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</si>
  <si>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</si>
  <si>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</si>
  <si>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</si>
  <si>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</si>
  <si>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</si>
  <si>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</si>
  <si>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</si>
  <si>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</si>
  <si>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</si>
  <si>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</si>
  <si>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</si>
  <si>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</si>
  <si>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</si>
  <si>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</si>
  <si>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</si>
  <si>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</si>
  <si>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</si>
  <si>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</si>
  <si>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</si>
  <si>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</si>
  <si>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</si>
  <si>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</si>
  <si>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</si>
  <si>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</si>
  <si>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</si>
  <si>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</si>
  <si>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</si>
  <si>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</si>
  <si>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</si>
  <si>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</si>
  <si>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</si>
  <si>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</si>
  <si>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</si>
  <si>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</si>
  <si>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</si>
  <si>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</si>
  <si>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</si>
  <si>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</si>
  <si>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</si>
  <si>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</si>
  <si>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</si>
  <si>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</si>
  <si>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</si>
  <si>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</si>
  <si>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</si>
  <si>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</si>
  <si>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</si>
  <si>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</si>
  <si>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</si>
  <si>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</si>
  <si>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</si>
  <si>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</si>
  <si>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</si>
  <si>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</si>
  <si>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</si>
  <si>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</si>
  <si>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</si>
  <si>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</si>
  <si>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</si>
  <si>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</si>
  <si>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</si>
  <si>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</si>
  <si>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</si>
  <si>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</si>
  <si>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</si>
  <si>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</si>
  <si>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</si>
  <si>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</si>
  <si>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</si>
  <si>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</si>
  <si>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</si>
  <si>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</si>
  <si>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</si>
  <si>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</si>
  <si>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</si>
  <si>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</si>
  <si>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</si>
  <si>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</si>
  <si>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</si>
  <si>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</si>
  <si>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</si>
  <si>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</si>
  <si>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</si>
  <si>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</si>
  <si>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</si>
  <si>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</si>
  <si>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</si>
  <si>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</si>
  <si>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</si>
  <si>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</si>
  <si>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</si>
  <si>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</si>
  <si>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</si>
  <si>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</si>
  <si>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</si>
  <si>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</si>
  <si>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</si>
  <si>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</si>
  <si>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</si>
  <si>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</si>
  <si>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</si>
  <si>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</si>
  <si>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</si>
  <si>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</si>
  <si>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</si>
  <si>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</si>
  <si>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</si>
  <si>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</si>
  <si>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</si>
  <si>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</si>
  <si>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</si>
  <si>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</si>
  <si>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</si>
  <si>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</si>
  <si>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</si>
  <si>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</si>
  <si>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</si>
  <si>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</si>
  <si>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</si>
  <si>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</si>
  <si>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</si>
  <si>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</si>
  <si>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</si>
  <si>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</si>
  <si>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</si>
  <si>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</si>
  <si>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</si>
  <si>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</si>
  <si>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</si>
  <si>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</si>
  <si>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</si>
  <si>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</si>
  <si>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</si>
  <si>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</si>
  <si>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</si>
  <si>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</si>
  <si>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</si>
  <si>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</si>
  <si>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</si>
  <si>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</si>
  <si>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</si>
  <si>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</si>
  <si>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</si>
  <si>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</si>
  <si>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</si>
  <si>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</si>
  <si>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</si>
  <si>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</si>
  <si>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</si>
  <si>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</si>
  <si>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</si>
  <si>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</si>
  <si>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</si>
  <si>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</si>
  <si>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</si>
  <si>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</si>
  <si>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</si>
  <si>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</si>
  <si>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</si>
  <si>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</si>
  <si>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</si>
  <si>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</si>
  <si>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</si>
  <si>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</si>
  <si>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</si>
  <si>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</si>
  <si>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</si>
  <si>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</si>
  <si>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</si>
  <si>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</si>
  <si>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</si>
  <si>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</si>
  <si>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</si>
  <si>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</si>
  <si>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</si>
  <si>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</si>
  <si>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</si>
  <si>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</si>
  <si>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</si>
  <si>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</si>
  <si>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</si>
  <si>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</si>
  <si>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</si>
  <si>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</si>
  <si>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</si>
  <si>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</si>
  <si>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</si>
  <si>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</si>
  <si>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</si>
  <si>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</si>
  <si>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</si>
  <si>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</si>
  <si>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</si>
  <si>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</si>
  <si>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</si>
  <si>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</si>
  <si>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</si>
  <si>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</si>
  <si>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</si>
  <si>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</si>
  <si>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</si>
  <si>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</si>
  <si>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</si>
  <si>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</si>
  <si>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</si>
  <si>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</si>
  <si>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</si>
  <si>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</si>
  <si>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</si>
  <si>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</si>
  <si>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</si>
  <si>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</si>
  <si>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</si>
  <si>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</si>
  <si>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</si>
  <si>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</si>
  <si>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</si>
  <si>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</si>
  <si>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</si>
  <si>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</si>
  <si>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</si>
  <si>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</si>
  <si>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</si>
  <si>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</si>
  <si>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</si>
  <si>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</si>
  <si>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</si>
  <si>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</si>
  <si>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</si>
  <si>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</si>
  <si>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</si>
  <si>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</si>
  <si>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</si>
  <si>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</si>
  <si>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</si>
  <si>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</si>
  <si>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</si>
  <si>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</si>
  <si>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</si>
  <si>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</si>
  <si>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</si>
  <si>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</si>
  <si>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</si>
  <si>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</si>
  <si>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</si>
  <si>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</si>
  <si>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</si>
  <si>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</si>
  <si>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</si>
  <si>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</si>
  <si>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</si>
  <si>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</si>
  <si>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</si>
  <si>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</si>
  <si>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</si>
  <si>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</si>
  <si>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</si>
  <si>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</si>
  <si>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</si>
  <si>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</si>
  <si>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</si>
  <si>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</si>
  <si>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</si>
  <si>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</si>
  <si>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</si>
  <si>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</si>
  <si>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</si>
  <si>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</si>
  <si>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</si>
  <si>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</si>
  <si>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</si>
  <si>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</si>
  <si>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</si>
  <si>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</si>
  <si>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</si>
  <si>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</si>
  <si>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</si>
  <si>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</si>
  <si>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</si>
  <si>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</si>
  <si>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</si>
  <si>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</si>
  <si>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</si>
  <si>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</si>
  <si>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</si>
  <si>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</si>
  <si>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</si>
  <si>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</si>
  <si>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</si>
  <si>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</si>
  <si>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</si>
  <si>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</si>
  <si>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</si>
  <si>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</si>
  <si>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</si>
  <si>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</si>
  <si>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</si>
  <si>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</si>
  <si>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</si>
  <si>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</si>
  <si>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</si>
  <si>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</si>
  <si>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</si>
  <si>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</si>
  <si>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</si>
  <si>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</si>
  <si>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</si>
  <si>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</si>
  <si>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</si>
  <si>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</si>
  <si>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</si>
  <si>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</si>
  <si>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</si>
  <si>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</si>
  <si>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</si>
  <si>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</si>
  <si>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</si>
  <si>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</si>
  <si>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</si>
  <si>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</si>
  <si>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</si>
  <si>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</si>
  <si>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</si>
  <si>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</si>
  <si>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</si>
  <si>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</si>
  <si>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</si>
  <si>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</si>
  <si>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</si>
  <si>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</si>
  <si>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</si>
  <si>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</si>
  <si>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</si>
  <si>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</si>
  <si>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</si>
  <si>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</si>
  <si>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</si>
  <si>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</si>
  <si>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</si>
  <si>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</si>
  <si>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</si>
  <si>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</si>
  <si>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</si>
  <si>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</si>
  <si>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</si>
  <si>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</si>
  <si>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</si>
  <si>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</si>
  <si>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</si>
  <si>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</si>
  <si>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</si>
  <si>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</si>
  <si>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</si>
  <si>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</si>
  <si>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</si>
  <si>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</si>
  <si>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</si>
  <si>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</si>
  <si>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</si>
  <si>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</si>
  <si>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</si>
  <si>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</si>
  <si>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</si>
  <si>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</si>
  <si>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</si>
  <si>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</si>
  <si>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</si>
  <si>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</si>
  <si>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</si>
  <si>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</si>
  <si>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</si>
  <si>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</si>
  <si>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</si>
  <si>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</si>
  <si>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</si>
  <si>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</si>
  <si>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</si>
  <si>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</si>
  <si>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</si>
  <si>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</si>
  <si>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</si>
  <si>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</si>
  <si>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</si>
  <si>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</si>
  <si>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</si>
  <si>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</si>
  <si>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</si>
  <si>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</si>
  <si>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</si>
  <si>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</si>
  <si>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</si>
  <si>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</si>
  <si>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</si>
  <si>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</si>
  <si>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</si>
  <si>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</si>
  <si>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</si>
  <si>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</si>
  <si>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</si>
  <si>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</si>
  <si>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</si>
  <si>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</si>
  <si>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</si>
  <si>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</si>
  <si>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</si>
  <si>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</si>
  <si>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</si>
  <si>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</si>
  <si>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</si>
  <si>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</si>
  <si>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</si>
  <si>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</si>
  <si>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</si>
  <si>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</si>
  <si>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</si>
  <si>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</si>
  <si>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</si>
  <si>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</si>
  <si>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</si>
  <si>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</si>
  <si>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</si>
  <si>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</si>
  <si>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</si>
  <si>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</si>
  <si>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</si>
  <si>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</si>
  <si>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</si>
  <si>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</si>
  <si>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</si>
  <si>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</si>
  <si>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</si>
  <si>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</si>
  <si>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</si>
  <si>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</si>
  <si>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</si>
  <si>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</si>
  <si>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</si>
  <si>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</si>
  <si>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</si>
  <si>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</si>
  <si>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</si>
  <si>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</si>
  <si>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</si>
  <si>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</si>
  <si>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</si>
  <si>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</si>
  <si>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</si>
  <si>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</si>
  <si>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</si>
  <si>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</si>
  <si>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</si>
  <si>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</si>
  <si>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</si>
  <si>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</si>
  <si>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</si>
  <si>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</si>
  <si>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</si>
  <si>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</si>
  <si>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</si>
  <si>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</si>
  <si>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</si>
  <si>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</si>
  <si>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</si>
  <si>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</si>
  <si>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</si>
  <si>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</si>
  <si>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</si>
  <si>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</si>
  <si>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</si>
  <si>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</si>
  <si>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</si>
  <si>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</si>
  <si>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</si>
  <si>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</si>
  <si>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</si>
  <si>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</si>
  <si>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</si>
  <si>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</si>
  <si>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</si>
  <si>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</si>
  <si>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</si>
  <si>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</si>
  <si>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</si>
  <si>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</si>
  <si>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</si>
  <si>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</si>
  <si>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</si>
  <si>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</si>
  <si>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</si>
  <si>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</si>
  <si>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</si>
  <si>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</si>
  <si>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</si>
  <si>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</si>
  <si>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</si>
  <si>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</si>
  <si>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</si>
  <si>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</si>
  <si>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</si>
  <si>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</si>
  <si>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</si>
  <si>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</si>
  <si>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</si>
  <si>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</si>
  <si>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</si>
  <si>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</si>
  <si>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</si>
  <si>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</si>
  <si>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</si>
  <si>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</si>
  <si>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</si>
  <si>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</si>
  <si>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</si>
  <si>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</si>
  <si>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</si>
  <si>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</si>
  <si>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</si>
  <si>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</si>
  <si>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</si>
  <si>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</si>
  <si>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</si>
  <si>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</si>
  <si>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</si>
  <si>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</si>
  <si>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</si>
  <si>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</si>
  <si>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</si>
  <si>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</si>
  <si>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</si>
  <si>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</si>
  <si>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</si>
  <si>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</si>
  <si>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</si>
  <si>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</si>
  <si>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</si>
  <si>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</si>
  <si>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</si>
  <si>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</si>
  <si>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</si>
  <si>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</si>
  <si>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</si>
  <si>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</si>
  <si>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</si>
  <si>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</si>
  <si>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</si>
  <si>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</si>
  <si>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</si>
  <si>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</si>
  <si>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</si>
  <si>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</si>
  <si>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</si>
  <si>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</si>
  <si>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</si>
  <si>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</si>
  <si>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</si>
  <si>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</si>
  <si>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</si>
  <si>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</si>
  <si>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</si>
  <si>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</si>
  <si>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</si>
  <si>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</si>
  <si>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</si>
  <si>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</si>
  <si>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</si>
  <si>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</si>
  <si>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</si>
  <si>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</si>
  <si>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</si>
  <si>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</si>
  <si>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</si>
  <si>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</si>
  <si>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</si>
  <si>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</si>
  <si>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</si>
  <si>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</si>
  <si>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</si>
  <si>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</si>
  <si>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</si>
  <si>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</si>
  <si>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</si>
  <si>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</si>
  <si>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</si>
  <si>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</si>
  <si>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</si>
  <si>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</si>
  <si>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</si>
  <si>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</si>
  <si>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</si>
  <si>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</si>
  <si>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</si>
  <si>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</si>
  <si>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</si>
  <si>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</si>
  <si>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</si>
  <si>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</si>
  <si>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</si>
  <si>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</si>
  <si>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</si>
  <si>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</si>
  <si>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</si>
  <si>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</si>
  <si>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</si>
  <si>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</si>
  <si>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</si>
  <si>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</si>
  <si>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</si>
  <si>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</si>
  <si>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</si>
  <si>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</si>
  <si>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</si>
  <si>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</si>
  <si>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</si>
  <si>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</si>
  <si>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</si>
  <si>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</si>
  <si>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</si>
  <si>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</si>
  <si>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</si>
  <si>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</si>
  <si>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</si>
  <si>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</si>
  <si>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</si>
  <si>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</si>
  <si>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</si>
  <si>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</si>
  <si>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</si>
  <si>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</si>
  <si>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</si>
  <si>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</si>
  <si>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</si>
  <si>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</si>
  <si>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</si>
  <si>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</si>
  <si>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</si>
  <si>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</si>
  <si>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</si>
  <si>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</si>
  <si>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</si>
  <si>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</si>
  <si>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</si>
  <si>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</si>
  <si>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</si>
  <si>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</si>
  <si>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</si>
  <si>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</si>
  <si>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</si>
  <si>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</si>
  <si>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</si>
  <si>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</si>
  <si>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</si>
  <si>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</si>
  <si>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</si>
  <si>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</si>
  <si>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</si>
  <si>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</si>
  <si>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</si>
  <si>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</si>
  <si>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</si>
  <si>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</si>
  <si>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</si>
  <si>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</si>
  <si>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</si>
  <si>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</si>
  <si>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</si>
  <si>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</si>
  <si>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</si>
  <si>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</si>
  <si>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</si>
  <si>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</si>
  <si>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</si>
  <si>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</si>
  <si>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</si>
  <si>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</si>
  <si>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</si>
  <si>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</si>
  <si>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</si>
  <si>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</si>
  <si>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</si>
  <si>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</si>
  <si>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</si>
  <si>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</si>
  <si>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</si>
  <si>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</si>
  <si>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</si>
  <si>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</si>
  <si>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</si>
  <si>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</si>
  <si>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</si>
  <si>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</si>
  <si>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</si>
  <si>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</si>
  <si>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</si>
  <si>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</si>
  <si>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</si>
  <si>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</si>
  <si>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</si>
  <si>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</si>
  <si>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</si>
  <si>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</si>
  <si>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</si>
  <si>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</si>
  <si>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</si>
  <si>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</si>
  <si>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</si>
  <si>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</si>
  <si>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</si>
  <si>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</si>
  <si>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</si>
  <si>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</si>
  <si>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</si>
  <si>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</si>
  <si>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</si>
  <si>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</si>
  <si>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</si>
  <si>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</si>
  <si>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</si>
  <si>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</si>
  <si>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</si>
  <si>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</si>
  <si>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</si>
  <si>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</si>
  <si>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</si>
  <si>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</si>
  <si>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</si>
  <si>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</si>
  <si>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</si>
  <si>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</si>
  <si>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</si>
  <si>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</si>
  <si>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</si>
  <si>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</si>
  <si>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</si>
  <si>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</si>
  <si>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</si>
  <si>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</si>
  <si>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</si>
  <si>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</si>
  <si>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</si>
  <si>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</si>
  <si>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</si>
  <si>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</si>
  <si>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</si>
  <si>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</si>
  <si>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</si>
  <si>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</si>
  <si>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</si>
  <si>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</si>
  <si>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</si>
  <si>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</si>
  <si>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</si>
  <si>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</si>
  <si>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</si>
  <si>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</si>
  <si>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</si>
  <si>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</si>
  <si>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</si>
  <si>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</si>
  <si>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</si>
  <si>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</si>
  <si>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</si>
  <si>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</si>
  <si>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</si>
  <si>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</si>
  <si>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</si>
  <si>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</si>
  <si>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</si>
  <si>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</si>
  <si>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</si>
  <si>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</si>
  <si>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</si>
  <si>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</si>
  <si>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</si>
  <si>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</si>
  <si>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</si>
  <si>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</si>
  <si>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</si>
  <si>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</si>
  <si>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</si>
  <si>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</si>
  <si>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</si>
  <si>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</si>
  <si>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</si>
  <si>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</si>
  <si>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</si>
  <si>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</si>
  <si>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</si>
  <si>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</si>
  <si>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</si>
  <si>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</si>
  <si>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</si>
  <si>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</si>
  <si>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</si>
  <si>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</si>
  <si>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</si>
  <si>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</si>
  <si>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</si>
  <si>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</si>
  <si>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</si>
  <si>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</si>
  <si>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</si>
  <si>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</si>
  <si>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</si>
  <si>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</si>
  <si>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</si>
  <si>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</si>
  <si>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</si>
  <si>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</si>
  <si>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</si>
  <si>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</si>
  <si>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</si>
  <si>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</si>
  <si>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</si>
  <si>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</si>
  <si>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</si>
  <si>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</si>
  <si>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</si>
  <si>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</si>
  <si>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</si>
  <si>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</si>
  <si>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</si>
  <si>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</si>
  <si>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</si>
  <si>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</si>
  <si>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</si>
  <si>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</si>
  <si>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</si>
  <si>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</si>
  <si>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</si>
  <si>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</si>
  <si>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</si>
  <si>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</si>
  <si>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</si>
  <si>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</si>
  <si>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</si>
  <si>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</si>
  <si>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</si>
  <si>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</si>
  <si>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</si>
  <si>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</si>
  <si>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</si>
  <si>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</si>
  <si>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</si>
  <si>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</si>
  <si>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</si>
  <si>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</si>
  <si>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</si>
  <si>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</si>
  <si>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</si>
  <si>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</si>
  <si>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</si>
  <si>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</si>
  <si>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</si>
  <si>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</si>
  <si>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</si>
  <si>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</si>
  <si>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</si>
  <si>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</si>
  <si>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</si>
  <si>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</si>
  <si>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</si>
  <si>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</si>
  <si>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</si>
  <si>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</si>
  <si>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</si>
  <si>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</si>
  <si>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</si>
  <si>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</si>
  <si>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</si>
  <si>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</si>
  <si>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</si>
  <si>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</si>
  <si>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</si>
  <si>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</si>
  <si>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</si>
  <si>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</si>
  <si>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</si>
  <si>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</si>
  <si>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</si>
  <si>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</si>
  <si>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</si>
  <si>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</si>
  <si>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</si>
  <si>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</si>
  <si>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</si>
  <si>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</si>
  <si>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</si>
  <si>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</si>
  <si>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</si>
  <si>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</si>
  <si>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</si>
  <si>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</si>
  <si>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</si>
  <si>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</si>
  <si>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</si>
  <si>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</si>
  <si>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</si>
  <si>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</si>
  <si>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</si>
  <si>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</si>
  <si>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</si>
  <si>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</si>
  <si>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</si>
  <si>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</si>
  <si>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</si>
  <si>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</si>
  <si>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</si>
  <si>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</si>
  <si>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</si>
  <si>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</si>
  <si>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</si>
  <si>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</si>
  <si>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</si>
  <si>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</si>
  <si>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</si>
  <si>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</si>
  <si>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</si>
  <si>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</si>
  <si>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</si>
  <si>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</si>
  <si>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</si>
  <si>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</si>
  <si>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</si>
  <si>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</si>
  <si>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</si>
  <si>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</si>
  <si>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</si>
  <si>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</si>
  <si>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</si>
  <si>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</si>
  <si>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</si>
  <si>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</si>
  <si>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</si>
  <si>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</si>
  <si>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</si>
  <si>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</si>
  <si>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</si>
  <si>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</si>
  <si>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</si>
  <si>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</si>
  <si>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</si>
  <si>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</si>
  <si>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</si>
  <si>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</si>
  <si>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</si>
  <si>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</si>
  <si>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</si>
  <si>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</si>
  <si>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</si>
  <si>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</si>
  <si>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</si>
  <si>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</si>
  <si>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</si>
  <si>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</si>
  <si>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</si>
  <si>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</si>
  <si>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</si>
  <si>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</si>
  <si>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</si>
  <si>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</si>
  <si>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</si>
  <si>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</si>
  <si>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</si>
  <si>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</si>
  <si>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</si>
  <si>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</si>
  <si>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</si>
  <si>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</si>
  <si>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</si>
  <si>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</si>
  <si>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</si>
  <si>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</si>
  <si>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</si>
  <si>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</si>
  <si>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</si>
  <si>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</si>
  <si>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</si>
  <si>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</si>
  <si>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</si>
  <si>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</si>
  <si>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</si>
  <si>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</si>
  <si>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</si>
  <si>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</si>
  <si>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</si>
  <si>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</si>
  <si>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</si>
  <si>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</si>
  <si>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</si>
  <si>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</si>
  <si>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</si>
  <si>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</si>
  <si>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</si>
  <si>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</si>
  <si>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</si>
  <si>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</si>
  <si>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</si>
  <si>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</si>
  <si>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</si>
  <si>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</si>
  <si>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</si>
  <si>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</si>
  <si>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</si>
  <si>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</si>
  <si>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</si>
  <si>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</si>
  <si>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</si>
  <si>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</si>
  <si>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</si>
  <si>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</si>
  <si>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</si>
  <si>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</si>
  <si>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</si>
  <si>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</si>
  <si>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</si>
  <si>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</si>
  <si>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</si>
  <si>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</si>
  <si>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</si>
  <si>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</si>
  <si>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</si>
  <si>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</si>
  <si>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</si>
  <si>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</si>
  <si>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</si>
  <si>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</si>
  <si>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</si>
  <si>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</si>
  <si>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</si>
  <si>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</si>
  <si>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</si>
  <si>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</si>
  <si>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</si>
  <si>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</si>
  <si>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</si>
  <si>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</si>
  <si>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</si>
  <si>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</si>
  <si>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</si>
  <si>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</si>
  <si>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</si>
  <si>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</si>
  <si>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</si>
  <si>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</si>
  <si>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</si>
  <si>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</si>
  <si>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</si>
  <si>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</si>
  <si>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</si>
  <si>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</si>
  <si>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</si>
  <si>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</si>
  <si>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</si>
  <si>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</si>
  <si>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</si>
  <si>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</si>
  <si>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</si>
  <si>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</si>
  <si>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</si>
  <si>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</si>
  <si>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</si>
  <si>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</si>
  <si>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</si>
  <si>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</si>
  <si>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</si>
  <si>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</si>
  <si>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</si>
  <si>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</si>
  <si>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</si>
  <si>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</si>
  <si>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</si>
  <si>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</si>
  <si>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</si>
  <si>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</si>
  <si>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</si>
  <si>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</si>
  <si>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</si>
  <si>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</si>
  <si>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</si>
  <si>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</si>
  <si>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</si>
  <si>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</si>
  <si>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</si>
  <si>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</si>
  <si>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</si>
  <si>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</si>
  <si>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</si>
  <si>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</si>
  <si>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</si>
  <si>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</si>
  <si>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</si>
  <si>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</si>
  <si>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</si>
  <si>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</si>
  <si>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</si>
  <si>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</si>
  <si>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</si>
  <si>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</si>
  <si>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</si>
  <si>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</si>
  <si>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</si>
  <si>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</si>
  <si>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</si>
  <si>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</si>
  <si>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</si>
  <si>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</si>
  <si>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</si>
  <si>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</si>
  <si>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</si>
  <si>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</si>
  <si>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</si>
  <si>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</si>
  <si>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</si>
  <si>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</si>
  <si>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</si>
  <si>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</si>
  <si>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</si>
  <si>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</si>
  <si>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</si>
  <si>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</si>
  <si>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</si>
  <si>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</si>
  <si>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</si>
  <si>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</si>
  <si>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</si>
  <si>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</si>
  <si>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</si>
  <si>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</si>
  <si>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</si>
  <si>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</si>
  <si>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</si>
  <si>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</si>
  <si>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</si>
  <si>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</si>
  <si>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</si>
  <si>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</si>
  <si>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</si>
  <si>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</si>
  <si>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</si>
  <si>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</si>
  <si>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</si>
  <si>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</si>
  <si>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</si>
  <si>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</si>
  <si>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</si>
  <si>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</si>
  <si>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</si>
  <si>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</si>
  <si>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</si>
  <si>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</si>
  <si>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</si>
  <si>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</si>
  <si>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</si>
  <si>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</si>
  <si>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</si>
  <si>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</si>
  <si>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</si>
  <si>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</si>
  <si>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</si>
  <si>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</si>
  <si>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</si>
  <si>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</si>
  <si>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</si>
  <si>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</si>
  <si>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</si>
  <si>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</si>
  <si>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</si>
  <si>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</si>
  <si>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</si>
  <si>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</si>
  <si>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</si>
  <si>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</si>
  <si>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</si>
  <si>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</si>
  <si>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</si>
  <si>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</si>
  <si>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</si>
  <si>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</si>
  <si>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</si>
  <si>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</si>
  <si>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</si>
  <si>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</si>
  <si>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</si>
  <si>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</si>
  <si>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</si>
  <si>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</si>
  <si>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</si>
  <si>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</si>
  <si>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</si>
  <si>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</si>
  <si>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</si>
  <si>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</si>
  <si>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</si>
  <si>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</si>
  <si>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</si>
  <si>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</si>
  <si>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</si>
  <si>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</si>
  <si>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</si>
  <si>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</si>
  <si>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</si>
  <si>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</si>
  <si>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</si>
  <si>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</si>
  <si>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</si>
  <si>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</si>
  <si>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</si>
  <si>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</si>
  <si>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</si>
  <si>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</si>
  <si>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</si>
  <si>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</si>
  <si>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</si>
  <si>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</si>
  <si>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</si>
  <si>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</si>
  <si>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</si>
  <si>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</si>
  <si>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</si>
  <si>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</si>
  <si>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</si>
  <si>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</si>
  <si>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</si>
  <si>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</si>
  <si>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</si>
  <si>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</si>
  <si>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</si>
  <si>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</si>
  <si>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</si>
  <si>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</si>
  <si>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</si>
  <si>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</si>
  <si>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</si>
  <si>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</si>
  <si>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</si>
  <si>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</si>
  <si>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</si>
  <si>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</si>
  <si>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</si>
  <si>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</si>
  <si>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</si>
  <si>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</si>
  <si>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</si>
  <si>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</si>
  <si>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</si>
  <si>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</si>
  <si>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</si>
  <si>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</si>
  <si>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</si>
  <si>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</si>
  <si>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</si>
  <si>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</si>
  <si>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</si>
  <si>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</si>
  <si>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</si>
  <si>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</si>
  <si>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</si>
  <si>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</si>
  <si>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</si>
  <si>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</si>
  <si>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</si>
  <si>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</si>
  <si>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</si>
  <si>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</si>
  <si>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</si>
  <si>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</si>
  <si>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</si>
  <si>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</si>
  <si>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</si>
  <si>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</si>
  <si>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</si>
  <si>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</si>
  <si>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</si>
  <si>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</si>
  <si>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</si>
  <si>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</si>
  <si>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</si>
  <si>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</si>
  <si>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</si>
  <si>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</si>
  <si>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</si>
  <si>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</si>
  <si>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</si>
  <si>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</si>
  <si>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</si>
  <si>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</si>
  <si>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</si>
  <si>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</si>
  <si>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</si>
  <si>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</si>
  <si>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</si>
  <si>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</si>
  <si>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</si>
  <si>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</si>
  <si>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</si>
  <si>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</si>
  <si>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</si>
  <si>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</si>
  <si>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</si>
  <si>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</si>
  <si>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</si>
  <si>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</si>
  <si>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</si>
  <si>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</si>
  <si>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</si>
  <si>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</si>
  <si>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</si>
  <si>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</si>
  <si>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</si>
  <si>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</si>
  <si>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</si>
  <si>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</si>
  <si>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</si>
  <si>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</si>
  <si>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</si>
  <si>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</si>
  <si>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</si>
  <si>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</si>
  <si>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</si>
  <si>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</si>
  <si>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</si>
  <si>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</si>
  <si>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</si>
  <si>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</si>
  <si>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</si>
  <si>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</si>
  <si>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</si>
  <si>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</si>
  <si>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</si>
  <si>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</si>
  <si>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</si>
  <si>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</si>
  <si>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</si>
  <si>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</si>
  <si>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</si>
  <si>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</si>
  <si>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</si>
  <si>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</si>
  <si>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</si>
  <si>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</si>
  <si>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</si>
  <si>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</si>
  <si>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</si>
  <si>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</si>
  <si>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</si>
  <si>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</si>
  <si>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</si>
  <si>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</si>
  <si>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</si>
  <si>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</si>
  <si>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</si>
  <si>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</si>
  <si>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</si>
  <si>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</si>
  <si>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</si>
  <si>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</si>
  <si>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</si>
  <si>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</si>
  <si>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</si>
  <si>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</si>
  <si>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</si>
  <si>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</si>
  <si>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</si>
  <si>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</si>
  <si>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</si>
  <si>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</si>
  <si>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</si>
  <si>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</si>
  <si>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</si>
  <si>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</si>
  <si>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</si>
  <si>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</si>
  <si>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</si>
  <si>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</si>
  <si>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</si>
  <si>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</si>
  <si>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</si>
  <si>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</si>
  <si>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</si>
  <si>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</si>
  <si>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</si>
  <si>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</si>
  <si>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</si>
  <si>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</si>
  <si>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</si>
  <si>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</si>
  <si>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</si>
  <si>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</si>
  <si>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</si>
  <si>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</si>
  <si>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</si>
  <si>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</si>
  <si>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</si>
  <si>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</si>
  <si>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</si>
  <si>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</si>
  <si>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</si>
  <si>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</si>
  <si>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</si>
  <si>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</si>
  <si>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</si>
  <si>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</si>
  <si>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</si>
  <si>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</si>
  <si>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</si>
  <si>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</si>
  <si>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</si>
  <si>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</si>
  <si>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</si>
  <si>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</si>
  <si>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</si>
  <si>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</si>
  <si>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</si>
  <si>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</si>
  <si>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</si>
  <si>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</si>
  <si>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</si>
  <si>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</si>
  <si>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</si>
  <si>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</si>
  <si>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</si>
  <si>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</si>
  <si>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</si>
  <si>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</si>
  <si>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</si>
  <si>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</si>
  <si>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</si>
  <si>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</si>
  <si>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</si>
  <si>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</si>
  <si>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</si>
  <si>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</si>
  <si>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</si>
  <si>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</si>
  <si>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</si>
  <si>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</si>
  <si>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</si>
  <si>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</si>
  <si>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</si>
  <si>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</si>
  <si>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</si>
  <si>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</si>
  <si>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</si>
  <si>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</si>
  <si>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</si>
  <si>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</si>
  <si>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</si>
  <si>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</si>
  <si>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</si>
  <si>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</si>
  <si>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</si>
  <si>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</si>
  <si>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</si>
  <si>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</si>
  <si>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</si>
  <si>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</si>
  <si>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</si>
  <si>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</si>
  <si>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</si>
  <si>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</si>
  <si>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</si>
  <si>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</si>
  <si>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</si>
  <si>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</si>
  <si>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</si>
  <si>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</si>
  <si>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</si>
  <si>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</si>
  <si>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</si>
  <si>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</si>
  <si>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</si>
  <si>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</si>
  <si>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</si>
  <si>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</si>
  <si>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</si>
  <si>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</si>
  <si>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</si>
  <si>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</si>
  <si>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</si>
  <si>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</si>
  <si>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</si>
  <si>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</si>
  <si>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</si>
  <si>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</si>
  <si>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</si>
  <si>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</si>
  <si>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</si>
  <si>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</si>
  <si>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</si>
  <si>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</si>
  <si>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</si>
  <si>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</si>
  <si>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</si>
  <si>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</si>
  <si>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</si>
  <si>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</si>
  <si>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</si>
  <si>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</si>
  <si>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</si>
  <si>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</si>
  <si>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</si>
  <si>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</si>
  <si>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</si>
  <si>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</si>
  <si>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</si>
  <si>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</si>
  <si>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</si>
  <si>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</si>
  <si>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</si>
  <si>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</si>
  <si>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</si>
  <si>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</si>
  <si>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</si>
  <si>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</si>
  <si>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</si>
  <si>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</si>
  <si>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</si>
  <si>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</si>
  <si>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</si>
  <si>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</si>
  <si>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</si>
  <si>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</si>
  <si>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</si>
  <si>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</si>
  <si>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</si>
  <si>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</si>
  <si>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</si>
  <si>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</si>
  <si>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</si>
  <si>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</si>
  <si>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</si>
  <si>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</si>
  <si>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</si>
  <si>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</si>
  <si>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</si>
  <si>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</si>
  <si>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</si>
  <si>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</si>
  <si>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</si>
  <si>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</si>
  <si>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</si>
  <si>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</si>
  <si>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</si>
  <si>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</si>
  <si>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</si>
  <si>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</si>
  <si>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</si>
  <si>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</si>
  <si>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</si>
  <si>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</si>
  <si>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</si>
  <si>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</si>
  <si>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</si>
  <si>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</si>
  <si>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</si>
  <si>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</si>
  <si>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</si>
  <si>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</si>
  <si>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</si>
  <si>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</si>
  <si>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</si>
  <si>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</si>
  <si>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</si>
  <si>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</si>
  <si>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</si>
  <si>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</si>
  <si>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</si>
  <si>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</si>
  <si>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</si>
  <si>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</si>
  <si>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</si>
  <si>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</si>
  <si>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</si>
  <si>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</si>
  <si>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</si>
  <si>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</si>
  <si>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</si>
  <si>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</si>
  <si>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</si>
  <si>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</si>
  <si>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</si>
  <si>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</si>
  <si>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</si>
  <si>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</si>
  <si>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</si>
  <si>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</si>
  <si>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</si>
  <si>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</si>
  <si>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</si>
  <si>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</si>
  <si>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</si>
  <si>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</si>
  <si>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</si>
  <si>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</si>
  <si>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</si>
  <si>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</si>
  <si>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</si>
  <si>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</si>
  <si>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</si>
  <si>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</si>
  <si>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</si>
  <si>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</si>
  <si>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</si>
  <si>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</si>
  <si>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</si>
  <si>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</si>
  <si>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</si>
  <si>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</si>
  <si>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</si>
  <si>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</si>
  <si>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</si>
  <si>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</si>
  <si>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</si>
  <si>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</si>
  <si>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</si>
  <si>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</si>
  <si>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</si>
  <si>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</si>
  <si>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</si>
  <si>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</si>
  <si>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</si>
  <si>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</si>
  <si>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</si>
  <si>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</si>
  <si>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</si>
  <si>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</si>
  <si>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</si>
  <si>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</si>
  <si>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</si>
  <si>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</si>
  <si>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</si>
  <si>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</si>
  <si>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</si>
  <si>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</si>
  <si>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</si>
  <si>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</si>
  <si>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</si>
  <si>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</si>
  <si>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</si>
  <si>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</si>
  <si>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</si>
  <si>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</si>
  <si>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</si>
  <si>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</si>
  <si>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</si>
  <si>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</si>
  <si>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</si>
  <si>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</si>
  <si>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</si>
  <si>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</si>
  <si>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</si>
  <si>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</si>
  <si>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</si>
  <si>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</si>
  <si>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</si>
  <si>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</si>
  <si>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</si>
  <si>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</si>
  <si>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</si>
  <si>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</si>
  <si>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</si>
  <si>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</si>
  <si>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</si>
  <si>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</si>
  <si>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</si>
  <si>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</si>
  <si>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</si>
  <si>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</si>
  <si>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</si>
  <si>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</si>
  <si>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</si>
  <si>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</si>
  <si>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</si>
  <si>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</si>
  <si>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</si>
  <si>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</si>
  <si>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</si>
  <si>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</si>
  <si>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</si>
  <si>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</si>
  <si>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</si>
  <si>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</si>
  <si>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</si>
  <si>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</si>
  <si>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</si>
  <si>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</si>
  <si>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</si>
  <si>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</si>
  <si>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</si>
  <si>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</si>
  <si>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</si>
  <si>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</si>
  <si>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</si>
  <si>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</si>
  <si>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</si>
  <si>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</si>
  <si>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</si>
  <si>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</si>
  <si>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</si>
  <si>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</si>
  <si>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</si>
  <si>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</si>
  <si>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</si>
  <si>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</si>
  <si>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</si>
  <si>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</si>
  <si>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</si>
  <si>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</si>
  <si>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</si>
  <si>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</si>
  <si>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</si>
  <si>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</si>
  <si>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</si>
  <si>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</si>
  <si>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</si>
  <si>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</si>
  <si>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</si>
  <si>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</si>
  <si>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</si>
  <si>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</si>
  <si>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</si>
  <si>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</si>
  <si>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</si>
  <si>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</si>
  <si>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</si>
  <si>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</si>
  <si>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</si>
  <si>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</si>
  <si>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</si>
  <si>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</si>
  <si>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</si>
  <si>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</si>
  <si>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</si>
  <si>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</si>
  <si>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</si>
  <si>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</si>
  <si>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</si>
  <si>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</si>
  <si>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</si>
  <si>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</si>
  <si>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</si>
  <si>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</si>
  <si>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</si>
  <si>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</si>
  <si>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</si>
  <si>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</si>
  <si>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</si>
  <si>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</si>
  <si>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</si>
  <si>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</si>
  <si>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</si>
  <si>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</si>
  <si>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</si>
  <si>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</si>
  <si>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</si>
  <si>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</si>
  <si>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</si>
  <si>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</si>
  <si>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</si>
  <si>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</si>
  <si>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</si>
  <si>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</si>
  <si>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</si>
  <si>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</si>
  <si>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</si>
  <si>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</si>
  <si>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</si>
  <si>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</si>
  <si>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</si>
  <si>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</si>
  <si>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</si>
  <si>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</si>
  <si>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</si>
  <si>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</si>
  <si>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</si>
  <si>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</si>
  <si>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</si>
  <si>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</si>
  <si>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</si>
  <si>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</si>
  <si>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</si>
  <si>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</si>
  <si>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</si>
  <si>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</si>
  <si>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</si>
  <si>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</si>
  <si>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</si>
  <si>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</si>
  <si>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</si>
  <si>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</si>
  <si>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</si>
  <si>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</si>
  <si>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</si>
  <si>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</si>
  <si>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</si>
  <si>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</si>
  <si>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</si>
  <si>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</si>
  <si>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</si>
  <si>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</si>
  <si>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</si>
  <si>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</si>
  <si>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</si>
  <si>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</si>
  <si>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</si>
  <si>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</si>
  <si>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</si>
  <si>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</si>
  <si>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</si>
  <si>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</si>
  <si>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</si>
  <si>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</si>
  <si>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</si>
  <si>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</si>
  <si>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</si>
  <si>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</si>
  <si>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</si>
  <si>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</si>
  <si>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</si>
  <si>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</si>
  <si>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</si>
  <si>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</si>
  <si>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</si>
  <si>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</si>
  <si>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</si>
  <si>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</si>
  <si>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</si>
  <si>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</si>
  <si>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</si>
  <si>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</si>
  <si>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</si>
  <si>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</si>
  <si>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</si>
  <si>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</si>
  <si>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</si>
  <si>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</si>
  <si>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</si>
  <si>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</si>
  <si>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</si>
  <si>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</si>
  <si>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</si>
  <si>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</si>
  <si>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</si>
  <si>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</si>
  <si>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</si>
  <si>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</si>
  <si>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</si>
  <si>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</si>
  <si>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</si>
  <si>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</si>
  <si>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</si>
  <si>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</si>
  <si>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</si>
  <si>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</si>
  <si>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</si>
  <si>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</si>
  <si>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</si>
  <si>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</si>
  <si>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</si>
  <si>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</si>
  <si>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</si>
  <si>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</si>
  <si>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</si>
  <si>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</si>
  <si>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</si>
  <si>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</si>
  <si>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</si>
  <si>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</si>
  <si>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</si>
  <si>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</si>
  <si>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</si>
  <si>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</si>
  <si>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</si>
  <si>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</si>
  <si>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</si>
  <si>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</si>
  <si>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</si>
  <si>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</si>
  <si>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</si>
  <si>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</si>
  <si>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</si>
  <si>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</si>
  <si>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</si>
  <si>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</si>
  <si>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</si>
  <si>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</si>
  <si>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</si>
  <si>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</si>
  <si>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</si>
  <si>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</si>
  <si>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</si>
  <si>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</si>
  <si>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</si>
  <si>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</si>
  <si>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</si>
  <si>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</si>
  <si>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</si>
  <si>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</si>
  <si>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</si>
  <si>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</si>
  <si>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</si>
  <si>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</si>
  <si>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</si>
  <si>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</si>
  <si>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</si>
  <si>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</si>
  <si>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</si>
  <si>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</si>
  <si>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</si>
  <si>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</si>
  <si>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</si>
  <si>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</si>
  <si>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</si>
  <si>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</si>
  <si>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</si>
  <si>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</si>
  <si>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</si>
  <si>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</si>
  <si>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</si>
  <si>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</si>
  <si>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</si>
  <si>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</si>
  <si>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</si>
  <si>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</si>
  <si>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</si>
  <si>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</si>
  <si>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</si>
  <si>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</si>
  <si>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</si>
  <si>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</si>
  <si>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</si>
  <si>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</si>
  <si>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</si>
  <si>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</si>
  <si>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</si>
  <si>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</si>
  <si>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</si>
  <si>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</si>
  <si>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</si>
  <si>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</si>
  <si>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</si>
  <si>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</si>
  <si>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</si>
  <si>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</si>
  <si>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</si>
  <si>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</si>
  <si>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</si>
  <si>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</si>
  <si>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</si>
  <si>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</si>
  <si>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</si>
  <si>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</si>
  <si>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</si>
  <si>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</si>
  <si>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</si>
  <si>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</si>
  <si>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</si>
  <si>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</si>
  <si>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</si>
  <si>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</si>
  <si>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</si>
  <si>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</si>
  <si>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</si>
  <si>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</si>
  <si>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</si>
  <si>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</si>
  <si>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</si>
  <si>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</si>
  <si>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</si>
  <si>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</si>
  <si>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</si>
  <si>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</si>
  <si>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</si>
  <si>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</si>
  <si>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</si>
  <si>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</si>
  <si>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</si>
  <si>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</si>
  <si>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</si>
  <si>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</si>
  <si>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</si>
  <si>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</si>
  <si>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</si>
  <si>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</si>
  <si>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</si>
  <si>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</si>
  <si>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</si>
  <si>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</si>
  <si>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</si>
  <si>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</si>
  <si>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</si>
  <si>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</si>
  <si>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</si>
  <si>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</si>
  <si>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</si>
  <si>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</si>
  <si>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</si>
  <si>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</si>
  <si>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</si>
  <si>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</si>
  <si>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</si>
  <si>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</si>
  <si>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</si>
  <si>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</si>
  <si>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</si>
  <si>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</si>
  <si>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</si>
  <si>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</si>
  <si>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</si>
  <si>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</si>
  <si>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</si>
  <si>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</si>
  <si>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</si>
  <si>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</si>
  <si>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</si>
  <si>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</si>
  <si>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</si>
  <si>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</si>
  <si>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</si>
  <si>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</si>
  <si>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</si>
  <si>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</si>
  <si>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</si>
  <si>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</si>
  <si>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</si>
  <si>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</si>
  <si>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</si>
  <si>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</si>
  <si>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</si>
  <si>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</si>
  <si>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</si>
  <si>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</si>
  <si>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</si>
  <si>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</si>
  <si>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</si>
  <si>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</si>
  <si>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</si>
  <si>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</si>
  <si>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</si>
  <si>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</si>
  <si>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</si>
  <si>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</si>
  <si>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</si>
  <si>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</si>
  <si>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</si>
  <si>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</si>
  <si>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</si>
  <si>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</si>
  <si>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</si>
  <si>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</si>
  <si>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</si>
  <si>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</si>
  <si>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</si>
  <si>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</si>
  <si>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</si>
  <si>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</si>
  <si>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</si>
  <si>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</si>
  <si>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</si>
  <si>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</si>
  <si>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</si>
  <si>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</si>
  <si>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</si>
  <si>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</si>
  <si>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</si>
  <si>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</si>
  <si>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</si>
  <si>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</si>
  <si>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</si>
  <si>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</si>
  <si>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</si>
  <si>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</si>
  <si>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</si>
  <si>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</si>
  <si>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</si>
  <si>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</si>
  <si>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</si>
  <si>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</si>
  <si>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</si>
  <si>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</si>
  <si>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</si>
  <si>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</si>
  <si>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</si>
  <si>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</si>
  <si>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</si>
  <si>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</si>
  <si>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</si>
  <si>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</si>
  <si>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</si>
  <si>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</si>
  <si>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</si>
  <si>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</si>
  <si>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</si>
  <si>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</si>
  <si>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</si>
  <si>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</si>
  <si>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</si>
  <si>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</si>
  <si>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</si>
  <si>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</si>
  <si>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</si>
  <si>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</si>
  <si>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</si>
  <si>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</si>
  <si>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</si>
  <si>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</si>
  <si>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</si>
  <si>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</si>
  <si>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</si>
  <si>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</si>
  <si>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</si>
  <si>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</si>
  <si>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</si>
  <si>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</si>
  <si>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</si>
  <si>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</si>
  <si>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</si>
  <si>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</si>
  <si>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</si>
  <si>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</si>
  <si>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</si>
  <si>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</si>
  <si>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</si>
  <si>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</si>
  <si>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</si>
  <si>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</si>
  <si>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</si>
  <si>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</si>
  <si>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</si>
  <si>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</si>
  <si>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</si>
  <si>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</si>
  <si>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</si>
  <si>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</si>
  <si>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</si>
  <si>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</si>
  <si>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</si>
  <si>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</si>
  <si>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</si>
  <si>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</si>
  <si>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</si>
  <si>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</si>
  <si>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</si>
  <si>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</si>
  <si>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</si>
  <si>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</si>
  <si>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</si>
  <si>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</si>
  <si>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</si>
  <si>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</si>
  <si>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</si>
  <si>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</si>
  <si>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</si>
  <si>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</si>
  <si>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</si>
  <si>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</si>
  <si>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</si>
  <si>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</si>
  <si>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</si>
  <si>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</si>
  <si>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</si>
  <si>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</si>
  <si>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</si>
  <si>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</si>
  <si>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</si>
  <si>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</si>
  <si>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</si>
  <si>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</si>
  <si>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</si>
  <si>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</si>
  <si>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</si>
  <si>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</si>
  <si>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</si>
  <si>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</si>
  <si>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</si>
  <si>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</si>
  <si>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</si>
  <si>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</si>
  <si>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</si>
  <si>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</si>
  <si>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</si>
  <si>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</si>
  <si>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</si>
  <si>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</si>
  <si>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</si>
  <si>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</si>
  <si>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</si>
  <si>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</si>
  <si>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</si>
  <si>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</si>
  <si>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</si>
  <si>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</si>
  <si>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</si>
  <si>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</si>
  <si>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</si>
  <si>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</si>
  <si>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</si>
  <si>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</si>
  <si>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</si>
  <si>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</si>
  <si>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</si>
  <si>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</si>
  <si>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</si>
  <si>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</si>
  <si>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</si>
  <si>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</si>
  <si>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</si>
  <si>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</si>
  <si>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</si>
  <si>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</si>
  <si>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</si>
  <si>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</si>
  <si>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</si>
  <si>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</si>
  <si>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</si>
  <si>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</si>
  <si>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</si>
  <si>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</si>
  <si>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</si>
  <si>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</si>
  <si>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</si>
  <si>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</si>
  <si>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</si>
  <si>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</si>
  <si>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</si>
  <si>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</si>
  <si>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</si>
  <si>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</si>
  <si>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</si>
  <si>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</si>
  <si>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</si>
  <si>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</si>
  <si>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</si>
  <si>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</si>
  <si>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</si>
  <si>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</si>
  <si>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</si>
  <si>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</si>
  <si>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</si>
  <si>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</si>
  <si>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</si>
  <si>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</si>
  <si>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</si>
  <si>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</si>
  <si>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</si>
  <si>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</si>
  <si>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</si>
  <si>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</si>
  <si>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</si>
  <si>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</si>
  <si>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</si>
  <si>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</si>
  <si>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</si>
  <si>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</si>
  <si>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</si>
  <si>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</si>
  <si>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</si>
  <si>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</si>
  <si>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</si>
  <si>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</si>
  <si>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</si>
  <si>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</si>
  <si>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</si>
  <si>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</si>
  <si>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</si>
  <si>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</si>
  <si>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</si>
  <si>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</si>
  <si>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</si>
  <si>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</si>
  <si>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</si>
  <si>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</si>
  <si>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</si>
  <si>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</si>
  <si>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</si>
  <si>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</si>
  <si>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</si>
  <si>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</si>
  <si>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</si>
  <si>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</si>
  <si>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</si>
  <si>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</si>
  <si>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</si>
  <si>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</si>
  <si>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</si>
  <si>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</si>
  <si>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</si>
  <si>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</si>
  <si>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</si>
  <si>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</si>
  <si>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</si>
  <si>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</si>
  <si>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</si>
  <si>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</si>
  <si>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</si>
  <si>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</si>
  <si>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</si>
  <si>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</si>
  <si>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</si>
  <si>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</si>
  <si>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</si>
  <si>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</si>
  <si>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</si>
  <si>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</si>
  <si>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</si>
  <si>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</si>
  <si>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</si>
  <si>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</si>
  <si>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</si>
  <si>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</si>
  <si>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</si>
  <si>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</si>
  <si>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</si>
  <si>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</si>
  <si>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</si>
  <si>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</si>
  <si>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</si>
  <si>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</si>
  <si>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</si>
  <si>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</si>
  <si>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</si>
  <si>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</si>
  <si>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</si>
  <si>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</si>
  <si>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</si>
  <si>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</si>
  <si>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</si>
  <si>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</si>
  <si>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</si>
  <si>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</si>
  <si>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</si>
  <si>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</si>
  <si>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</si>
  <si>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</si>
  <si>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</si>
  <si>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</si>
  <si>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</si>
  <si>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</si>
  <si>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</si>
  <si>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</si>
  <si>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</si>
  <si>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</si>
  <si>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</si>
  <si>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</si>
  <si>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</si>
  <si>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</si>
  <si>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</si>
  <si>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</si>
  <si>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</si>
  <si>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</si>
  <si>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</si>
  <si>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</si>
  <si>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</si>
  <si>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</si>
  <si>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</si>
  <si>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</si>
  <si>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</si>
  <si>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</si>
  <si>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</si>
  <si>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</si>
  <si>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</si>
  <si>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</si>
  <si>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</si>
  <si>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</si>
  <si>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</si>
  <si>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</si>
  <si>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</si>
  <si>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</si>
  <si>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</si>
  <si>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</si>
  <si>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</si>
  <si>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</si>
  <si>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</si>
  <si>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</si>
  <si>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</si>
  <si>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</si>
  <si>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</si>
  <si>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</si>
  <si>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</si>
  <si>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</si>
  <si>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</si>
  <si>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</si>
  <si>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</si>
  <si>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</si>
  <si>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</si>
  <si>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</si>
  <si>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</si>
  <si>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</si>
  <si>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</si>
  <si>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</si>
  <si>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</si>
  <si>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</si>
  <si>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</si>
  <si>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</si>
  <si>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</si>
  <si>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</si>
  <si>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</si>
  <si>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</si>
  <si>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</si>
  <si>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</si>
  <si>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</si>
  <si>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</si>
  <si>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</si>
  <si>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</si>
  <si>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</si>
  <si>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</si>
  <si>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</si>
  <si>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</si>
  <si>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</si>
  <si>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</si>
  <si>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</si>
  <si>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</si>
  <si>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</si>
  <si>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</si>
  <si>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</si>
  <si>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</si>
  <si>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</si>
  <si>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</si>
  <si>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</si>
  <si>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</si>
  <si>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</si>
  <si>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</si>
  <si>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</si>
  <si>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</si>
  <si>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</si>
  <si>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</si>
  <si>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</si>
  <si>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</si>
  <si>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</si>
  <si>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</si>
  <si>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</si>
  <si>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</si>
  <si>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</si>
  <si>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</si>
  <si>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</si>
  <si>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</si>
  <si>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</si>
  <si>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</si>
  <si>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</si>
  <si>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</si>
  <si>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</si>
  <si>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</si>
  <si>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</si>
  <si>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</si>
  <si>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</si>
  <si>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</si>
  <si>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</si>
  <si>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</si>
  <si>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</si>
  <si>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</si>
  <si>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</si>
  <si>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</si>
  <si>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</si>
  <si>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</si>
  <si>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</si>
  <si>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</si>
  <si>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</si>
  <si>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</si>
  <si>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</si>
  <si>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</si>
  <si>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</si>
  <si>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</si>
  <si>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</si>
  <si>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</si>
  <si>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</si>
  <si>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</si>
  <si>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</si>
  <si>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</si>
  <si>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</si>
  <si>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</si>
  <si>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</si>
  <si>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</si>
  <si>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</si>
  <si>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</si>
  <si>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</si>
  <si>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</si>
  <si>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</si>
  <si>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</si>
  <si>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</si>
  <si>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</si>
  <si>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</si>
  <si>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</si>
  <si>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</si>
  <si>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</si>
  <si>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</si>
  <si>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</si>
  <si>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</si>
  <si>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</si>
  <si>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</si>
  <si>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</si>
  <si>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</si>
  <si>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</si>
  <si>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</si>
  <si>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</si>
  <si>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</si>
  <si>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</si>
  <si>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</si>
  <si>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</si>
  <si>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</si>
  <si>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</si>
  <si>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</si>
  <si>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</si>
  <si>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</si>
  <si>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</si>
  <si>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</si>
  <si>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</si>
  <si>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</si>
  <si>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</si>
  <si>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</si>
  <si>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</si>
  <si>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</si>
  <si>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</si>
  <si>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</si>
  <si>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</si>
  <si>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</si>
  <si>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</si>
  <si>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</si>
  <si>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</si>
  <si>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</si>
  <si>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</si>
  <si>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</si>
  <si>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</si>
  <si>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</si>
  <si>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</si>
  <si>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</si>
  <si>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</si>
  <si>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</si>
  <si>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</si>
  <si>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</si>
  <si>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</si>
  <si>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</si>
  <si>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</si>
  <si>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</si>
  <si>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</si>
  <si>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</si>
  <si>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</si>
  <si>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</si>
  <si>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</si>
  <si>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</si>
  <si>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</si>
  <si>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</si>
  <si>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</si>
  <si>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</si>
  <si>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</si>
  <si>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</si>
  <si>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</si>
  <si>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</si>
  <si>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</si>
  <si>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</si>
  <si>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</si>
  <si>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</si>
  <si>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</si>
  <si>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</si>
  <si>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</si>
  <si>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</si>
  <si>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</si>
  <si>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</si>
  <si>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</si>
  <si>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</si>
  <si>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</si>
  <si>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</si>
  <si>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</si>
  <si>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</si>
  <si>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</si>
  <si>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</si>
  <si>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</si>
  <si>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</si>
  <si>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</si>
  <si>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</si>
  <si>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</si>
  <si>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</si>
  <si>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</si>
  <si>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</si>
  <si>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</si>
  <si>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</si>
  <si>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</si>
  <si>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</si>
  <si>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</si>
  <si>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</si>
  <si>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</si>
  <si>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</si>
  <si>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</si>
  <si>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</si>
  <si>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</si>
  <si>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</si>
  <si>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</si>
  <si>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</si>
  <si>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</si>
  <si>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</si>
  <si>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</si>
  <si>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</si>
  <si>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</si>
  <si>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</si>
  <si>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</si>
  <si>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</si>
  <si>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</si>
  <si>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</si>
  <si>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</si>
  <si>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</si>
  <si>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</si>
  <si>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</si>
  <si>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</si>
  <si>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</si>
  <si>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</si>
  <si>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</si>
  <si>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</si>
  <si>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</si>
  <si>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</si>
  <si>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</si>
  <si>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</si>
  <si>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</si>
  <si>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</si>
  <si>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</si>
  <si>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</si>
  <si>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</si>
  <si>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</si>
  <si>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</si>
  <si>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</si>
  <si>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</si>
  <si>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</si>
  <si>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</si>
  <si>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</si>
  <si>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</si>
  <si>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</si>
  <si>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</si>
  <si>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</si>
  <si>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</si>
  <si>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</si>
  <si>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</si>
  <si>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</si>
  <si>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</si>
  <si>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</si>
  <si>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</si>
  <si>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</si>
  <si>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</si>
  <si>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</si>
  <si>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</si>
  <si>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</si>
  <si>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</si>
  <si>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</si>
  <si>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</si>
  <si>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</si>
  <si>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</si>
  <si>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</si>
  <si>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</si>
  <si>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</si>
  <si>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</si>
  <si>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</si>
  <si>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</si>
  <si>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</si>
  <si>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</si>
  <si>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</si>
  <si>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</si>
  <si>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</si>
  <si>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</si>
  <si>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</si>
  <si>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</si>
  <si>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</si>
  <si>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</si>
  <si>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</si>
  <si>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</si>
  <si>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</si>
  <si>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</si>
  <si>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</si>
  <si>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</si>
  <si>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</si>
  <si>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</si>
  <si>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</si>
  <si>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</si>
  <si>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</si>
  <si>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</si>
  <si>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</si>
  <si>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</si>
  <si>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</si>
  <si>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</si>
  <si>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</si>
  <si>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</si>
  <si>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</si>
  <si>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</si>
  <si>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</si>
  <si>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</si>
  <si>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</si>
  <si>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</si>
  <si>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</si>
  <si>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</si>
  <si>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</si>
  <si>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</si>
  <si>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</si>
  <si>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</si>
  <si>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</si>
  <si>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</si>
  <si>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</si>
  <si>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</si>
  <si>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</si>
  <si>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</si>
  <si>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</si>
  <si>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</si>
  <si>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</si>
  <si>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</si>
  <si>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</si>
  <si>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</si>
  <si>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</si>
  <si>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</si>
  <si>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</si>
  <si>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</si>
  <si>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</si>
  <si>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</si>
  <si>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</si>
  <si>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</si>
  <si>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</si>
  <si>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</si>
  <si>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</si>
  <si>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</si>
  <si>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</si>
  <si>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</si>
  <si>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</si>
  <si>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</si>
  <si>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</si>
  <si>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</si>
  <si>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</si>
  <si>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</si>
  <si>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</si>
  <si>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</si>
  <si>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</si>
  <si>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</si>
  <si>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</si>
  <si>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</si>
  <si>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</si>
  <si>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</si>
  <si>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</si>
  <si>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</si>
  <si>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</si>
  <si>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</si>
  <si>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</si>
  <si>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</si>
  <si>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</si>
  <si>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</si>
  <si>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</si>
  <si>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</si>
  <si>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</si>
  <si>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</si>
  <si>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</si>
  <si>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</si>
  <si>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</si>
  <si>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</si>
  <si>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</si>
  <si>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</si>
  <si>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</si>
  <si>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</si>
  <si>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</si>
  <si>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</si>
  <si>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</si>
  <si>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</si>
  <si>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</si>
  <si>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</si>
  <si>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</si>
  <si>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</si>
  <si>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</si>
  <si>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</si>
  <si>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</si>
  <si>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</si>
  <si>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</si>
  <si>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</si>
  <si>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</si>
  <si>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</si>
  <si>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</si>
  <si>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</si>
  <si>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</si>
  <si>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</si>
  <si>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</si>
  <si>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</si>
  <si>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</si>
  <si>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</si>
  <si>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</si>
  <si>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</si>
  <si>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</si>
  <si>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</si>
  <si>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</si>
  <si>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</si>
  <si>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</si>
  <si>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</si>
  <si>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</si>
  <si>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</si>
  <si>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</si>
  <si>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</si>
  <si>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</si>
  <si>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</si>
  <si>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</si>
  <si>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</si>
  <si>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</si>
  <si>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</si>
  <si>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</si>
  <si>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</si>
  <si>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</si>
  <si>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</si>
  <si>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</si>
  <si>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</si>
  <si>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</si>
  <si>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</si>
  <si>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</si>
  <si>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</si>
  <si>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</si>
  <si>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</si>
  <si>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</si>
  <si>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</si>
  <si>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</si>
  <si>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</si>
  <si>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</si>
  <si>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</si>
  <si>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</si>
  <si>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</si>
  <si>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</si>
  <si>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</si>
  <si>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</si>
  <si>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</si>
  <si>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</si>
  <si>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</si>
  <si>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</si>
  <si>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</si>
  <si>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</si>
  <si>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</si>
  <si>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</si>
  <si>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</si>
  <si>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</si>
  <si>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</si>
  <si>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</si>
  <si>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</si>
  <si>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</si>
  <si>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</si>
  <si>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</si>
  <si>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</si>
  <si>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</si>
  <si>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</si>
  <si>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</si>
  <si>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</si>
  <si>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</si>
  <si>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</si>
  <si>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</si>
  <si>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</si>
  <si>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</si>
  <si>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</si>
  <si>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</si>
  <si>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</si>
  <si>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</si>
  <si>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</si>
  <si>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</si>
  <si>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</si>
  <si>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</si>
  <si>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</si>
  <si>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</si>
  <si>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</si>
  <si>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</si>
  <si>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</si>
  <si>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</si>
  <si>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</si>
  <si>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</si>
  <si>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</si>
  <si>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</si>
  <si>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</si>
  <si>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</si>
  <si>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</si>
  <si>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</si>
  <si>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</si>
  <si>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</si>
  <si>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</si>
  <si>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</si>
  <si>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</si>
  <si>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</si>
  <si>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</si>
  <si>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</si>
  <si>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</si>
  <si>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</si>
  <si>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</si>
  <si>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</si>
  <si>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</si>
  <si>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</si>
  <si>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</si>
  <si>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</si>
  <si>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</si>
  <si>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</si>
  <si>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</si>
  <si>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</si>
  <si>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</si>
  <si>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</si>
  <si>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</si>
  <si>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</si>
  <si>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</si>
  <si>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</si>
  <si>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</si>
  <si>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</si>
  <si>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</si>
  <si>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</si>
  <si>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</si>
  <si>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</si>
  <si>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</si>
  <si>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</si>
  <si>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</si>
  <si>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</si>
  <si>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</si>
  <si>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</si>
  <si>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</si>
  <si>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</si>
  <si>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</si>
  <si>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</si>
  <si>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</si>
  <si>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</si>
  <si>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</si>
  <si>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</si>
  <si>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</si>
  <si>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</si>
  <si>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</si>
  <si>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</si>
  <si>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</si>
  <si>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</si>
  <si>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</si>
  <si>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</si>
  <si>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</si>
  <si>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</si>
  <si>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</si>
  <si>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</si>
  <si>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</si>
  <si>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</si>
  <si>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</si>
  <si>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</si>
  <si>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</si>
  <si>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</si>
  <si>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</si>
  <si>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</si>
  <si>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</si>
  <si>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</si>
  <si>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</si>
  <si>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</si>
  <si>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</si>
  <si>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</si>
  <si>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</si>
  <si>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</si>
  <si>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</si>
  <si>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</si>
  <si>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</si>
  <si>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</si>
  <si>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</si>
  <si>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</si>
  <si>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</si>
  <si>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</si>
  <si>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</si>
  <si>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</si>
  <si>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</si>
  <si>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</si>
  <si>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</si>
  <si>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</si>
  <si>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</si>
  <si>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</si>
  <si>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</si>
  <si>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</si>
  <si>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</si>
  <si>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</si>
  <si>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</si>
  <si>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</si>
  <si>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</si>
  <si>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</si>
  <si>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</si>
  <si>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</si>
  <si>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</si>
  <si>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</si>
  <si>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</si>
  <si>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</si>
  <si>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</si>
  <si>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</si>
  <si>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</si>
  <si>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</si>
  <si>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</si>
  <si>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</si>
  <si>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</si>
  <si>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</si>
  <si>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</si>
  <si>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</si>
  <si>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</si>
  <si>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</si>
  <si>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</si>
  <si>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</si>
  <si>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</si>
  <si>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</si>
  <si>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</si>
  <si>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</si>
  <si>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</si>
  <si>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</si>
  <si>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</si>
  <si>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</si>
  <si>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</si>
  <si>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</si>
  <si>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</si>
  <si>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</si>
  <si>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</si>
  <si>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</si>
  <si>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</si>
  <si>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</si>
  <si>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</si>
  <si>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</si>
  <si>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</si>
  <si>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</si>
  <si>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</si>
  <si>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</si>
  <si>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</si>
  <si>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</si>
  <si>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</si>
  <si>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</si>
  <si>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</si>
  <si>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</si>
  <si>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</si>
  <si>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</si>
  <si>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</si>
  <si>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</si>
  <si>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</si>
  <si>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</si>
  <si>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</si>
  <si>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</si>
  <si>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</si>
  <si>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</si>
  <si>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</si>
  <si>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</si>
  <si>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</si>
  <si>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</si>
  <si>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</si>
  <si>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</si>
  <si>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</si>
  <si>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</si>
  <si>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</si>
  <si>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</si>
  <si>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</si>
  <si>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</si>
  <si>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</si>
  <si>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</si>
  <si>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</si>
  <si>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</si>
  <si>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</si>
  <si>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</si>
  <si>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</si>
  <si>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</si>
  <si>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</si>
  <si>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</si>
  <si>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</si>
  <si>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</si>
  <si>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</si>
  <si>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</si>
  <si>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</si>
  <si>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</si>
  <si>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</si>
  <si>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</si>
  <si>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</si>
  <si>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</si>
  <si>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</si>
  <si>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</si>
  <si>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</si>
  <si>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</si>
  <si>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</si>
  <si>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</si>
  <si>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</si>
  <si>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</si>
  <si>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</si>
  <si>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</si>
  <si>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</si>
  <si>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</si>
  <si>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</si>
  <si>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</si>
  <si>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</si>
  <si>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</si>
  <si>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</si>
  <si>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</si>
  <si>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</si>
  <si>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</si>
  <si>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</si>
  <si>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</si>
  <si>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</si>
  <si>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</si>
  <si>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</si>
  <si>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</si>
  <si>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</si>
  <si>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</si>
  <si>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</si>
  <si>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</si>
  <si>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</si>
  <si>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</si>
  <si>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</si>
  <si>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</si>
  <si>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</si>
  <si>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</si>
  <si>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</si>
  <si>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</si>
  <si>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</si>
  <si>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</si>
  <si>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</si>
  <si>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</si>
  <si>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</si>
  <si>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</si>
  <si>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</si>
  <si>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</si>
  <si>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</si>
  <si>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</si>
  <si>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</si>
  <si>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</si>
  <si>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</si>
  <si>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</si>
  <si>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</si>
  <si>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</si>
  <si>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</si>
  <si>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</si>
  <si>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</si>
  <si>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</si>
  <si>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</si>
  <si>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</si>
  <si>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</si>
  <si>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</si>
  <si>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</si>
  <si>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</si>
  <si>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</si>
  <si>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</si>
  <si>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</si>
  <si>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</si>
  <si>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</si>
  <si>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</si>
  <si>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</si>
  <si>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</si>
  <si>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</si>
  <si>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</si>
  <si>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</si>
  <si>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</si>
  <si>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</si>
  <si>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</si>
  <si>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</si>
  <si>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</si>
  <si>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</si>
  <si>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</si>
  <si>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</si>
  <si>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</si>
  <si>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</si>
  <si>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</si>
  <si>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</si>
  <si>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</si>
  <si>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</si>
  <si>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</si>
  <si>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</si>
  <si>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</si>
  <si>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</si>
  <si>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</si>
  <si>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</si>
  <si>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</si>
  <si>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</si>
  <si>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</si>
  <si>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</si>
  <si>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</si>
  <si>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</si>
  <si>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</si>
  <si>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</si>
  <si>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</si>
  <si>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</si>
  <si>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</si>
  <si>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</si>
  <si>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</si>
  <si>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</si>
  <si>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</si>
  <si>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</si>
  <si>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</si>
  <si>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</si>
  <si>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</si>
  <si>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</si>
  <si>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</si>
  <si>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</si>
  <si>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</si>
  <si>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</si>
  <si>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</si>
  <si>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</si>
  <si>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</si>
  <si>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</si>
  <si>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</si>
  <si>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</si>
  <si>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</si>
  <si>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</si>
  <si>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</si>
  <si>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</si>
  <si>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</si>
  <si>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</si>
  <si>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</si>
  <si>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</si>
  <si>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</si>
  <si>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</si>
  <si>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</si>
  <si>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</si>
  <si>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</si>
  <si>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</si>
  <si>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</si>
  <si>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</si>
  <si>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</si>
  <si>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</si>
  <si>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</si>
  <si>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</si>
  <si>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</si>
  <si>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</si>
  <si>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</si>
  <si>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</si>
  <si>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</si>
  <si>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</si>
  <si>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</si>
  <si>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</si>
  <si>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</si>
  <si>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</si>
  <si>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</si>
  <si>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</si>
  <si>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</si>
  <si>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</si>
  <si>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</si>
  <si>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</si>
  <si>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</si>
  <si>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</si>
  <si>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</si>
  <si>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</si>
  <si>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</si>
  <si>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</si>
  <si>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</si>
  <si>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</si>
  <si>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</si>
  <si>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</si>
  <si>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</si>
  <si>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</si>
  <si>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</si>
  <si>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</si>
  <si>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</si>
  <si>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</si>
  <si>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</si>
  <si>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</si>
  <si>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</si>
  <si>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</si>
  <si>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</si>
  <si>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</si>
  <si>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</si>
  <si>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</si>
  <si>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</si>
  <si>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</si>
  <si>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</si>
  <si>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</si>
  <si>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</si>
  <si>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</si>
  <si>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</si>
  <si>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</si>
  <si>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</si>
  <si>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</si>
  <si>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</si>
  <si>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</si>
  <si>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</si>
  <si>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</si>
  <si>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</si>
  <si>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</si>
  <si>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</si>
  <si>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</si>
  <si>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</si>
  <si>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</si>
  <si>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</si>
  <si>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</si>
  <si>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</si>
  <si>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</si>
  <si>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</si>
  <si>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</si>
  <si>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</si>
  <si>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</si>
  <si>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</si>
  <si>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</si>
  <si>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</si>
  <si>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</si>
  <si>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</si>
  <si>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</si>
  <si>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</si>
  <si>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</si>
  <si>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</si>
  <si>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</si>
  <si>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</si>
  <si>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</si>
  <si>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</si>
  <si>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</si>
  <si>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</si>
  <si>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</si>
  <si>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</si>
  <si>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</si>
  <si>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</si>
  <si>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</si>
  <si>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</si>
  <si>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</si>
  <si>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</si>
  <si>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</si>
  <si>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</si>
  <si>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</si>
  <si>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</si>
  <si>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</si>
  <si>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</si>
  <si>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</si>
  <si>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</si>
  <si>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</si>
  <si>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</si>
  <si>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</si>
  <si>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</si>
  <si>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</si>
  <si>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</si>
  <si>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</si>
  <si>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</si>
  <si>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</si>
  <si>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</si>
  <si>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</si>
  <si>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</si>
  <si>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</si>
  <si>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</si>
  <si>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</si>
  <si>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</si>
  <si>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</si>
  <si>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</si>
  <si>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</si>
  <si>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</si>
  <si>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</si>
  <si>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</si>
  <si>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</si>
  <si>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</si>
  <si>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</si>
  <si>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</si>
  <si>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</si>
  <si>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</si>
  <si>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</si>
  <si>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</si>
  <si>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</si>
  <si>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</si>
  <si>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</si>
  <si>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</si>
  <si>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</si>
  <si>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</si>
  <si>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</si>
  <si>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</si>
  <si>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</si>
  <si>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</si>
  <si>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</si>
  <si>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</si>
  <si>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</si>
  <si>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</si>
  <si>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</si>
  <si>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</si>
  <si>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</si>
  <si>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</si>
  <si>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</si>
  <si>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</si>
  <si>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</si>
  <si>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</si>
  <si>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</si>
  <si>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</si>
  <si>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</si>
  <si>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</si>
  <si>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</si>
  <si>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</si>
  <si>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</si>
  <si>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</si>
  <si>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</si>
  <si>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</si>
  <si>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</si>
  <si>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</si>
  <si>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</si>
  <si>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</si>
  <si>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</si>
  <si>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</si>
  <si>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</si>
  <si>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</si>
  <si>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</si>
  <si>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</si>
  <si>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</si>
  <si>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</si>
  <si>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</si>
  <si>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</si>
  <si>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</si>
  <si>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</si>
  <si>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</si>
  <si>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</si>
  <si>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</si>
  <si>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</si>
  <si>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</si>
  <si>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</si>
  <si>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</si>
  <si>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</si>
  <si>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</si>
  <si>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</si>
  <si>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</si>
  <si>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</si>
  <si>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</si>
  <si>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</si>
  <si>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</si>
  <si>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</si>
  <si>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</si>
  <si>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</si>
  <si>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</si>
  <si>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</si>
  <si>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</si>
  <si>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</si>
  <si>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</si>
  <si>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</si>
  <si>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</si>
  <si>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</si>
  <si>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</si>
  <si>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</si>
  <si>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</si>
  <si>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</si>
  <si>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</si>
  <si>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</si>
  <si>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</si>
  <si>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</si>
  <si>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</si>
  <si>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</si>
  <si>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</si>
  <si>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</si>
  <si>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</si>
  <si>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</si>
  <si>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</si>
  <si>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</si>
  <si>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</si>
  <si>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</si>
  <si>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</si>
  <si>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</si>
  <si>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</si>
  <si>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</si>
  <si>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</si>
  <si>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</si>
  <si>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</si>
  <si>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</si>
  <si>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</si>
  <si>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</si>
  <si>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</si>
  <si>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</si>
  <si>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</si>
  <si>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</si>
  <si>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</si>
  <si>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</si>
  <si>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</si>
  <si>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</si>
  <si>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</si>
  <si>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</si>
  <si>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</si>
  <si>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</si>
  <si>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</si>
  <si>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</si>
  <si>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</si>
  <si>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</si>
  <si>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</si>
  <si>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</si>
  <si>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</si>
  <si>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</si>
  <si>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</si>
  <si>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</si>
  <si>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</si>
  <si>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</si>
  <si>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</si>
  <si>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</si>
  <si>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</si>
  <si>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</si>
  <si>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</si>
  <si>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</si>
  <si>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</si>
  <si>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</si>
  <si>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</si>
  <si>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</si>
  <si>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</si>
  <si>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</si>
  <si>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</si>
  <si>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</si>
  <si>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</si>
  <si>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</si>
  <si>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</si>
  <si>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</si>
  <si>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</si>
  <si>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</si>
  <si>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</si>
  <si>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</si>
  <si>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</si>
  <si>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</si>
  <si>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</si>
  <si>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</si>
  <si>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</si>
  <si>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</si>
  <si>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</si>
  <si>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</si>
  <si>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</si>
  <si>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</si>
  <si>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</si>
  <si>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</si>
  <si>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</si>
  <si>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</si>
  <si>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</si>
  <si>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</si>
  <si>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</si>
  <si>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</si>
  <si>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</si>
  <si>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</si>
  <si>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</si>
  <si>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</si>
  <si>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</si>
  <si>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</si>
  <si>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</si>
  <si>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</si>
  <si>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</si>
  <si>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</si>
  <si>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</si>
  <si>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</si>
  <si>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</si>
  <si>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</si>
  <si>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</si>
  <si>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</si>
  <si>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</si>
  <si>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</si>
  <si>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</si>
  <si>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</si>
  <si>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</si>
  <si>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</si>
  <si>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</si>
  <si>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</si>
  <si>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</si>
  <si>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</si>
  <si>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</si>
  <si>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</si>
  <si>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</si>
  <si>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</si>
  <si>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</si>
  <si>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</si>
  <si>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</si>
  <si>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</si>
  <si>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</si>
  <si>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</si>
  <si>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</si>
  <si>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</si>
  <si>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</si>
  <si>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</si>
  <si>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</si>
  <si>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</si>
  <si>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</si>
  <si>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</si>
  <si>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</si>
  <si>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</si>
  <si>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</si>
  <si>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</si>
  <si>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</si>
  <si>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</si>
  <si>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</si>
  <si>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</si>
  <si>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</si>
  <si>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</si>
  <si>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</si>
  <si>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</si>
  <si>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</si>
  <si>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</si>
  <si>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</si>
  <si>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</si>
  <si>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</si>
  <si>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</si>
  <si>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</si>
  <si>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</si>
  <si>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</si>
  <si>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</si>
  <si>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</si>
  <si>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</si>
  <si>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</si>
  <si>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</si>
  <si>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</si>
  <si>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</si>
  <si>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</si>
  <si>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</si>
  <si>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</si>
  <si>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</si>
  <si>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</si>
  <si>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</si>
  <si>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</si>
  <si>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</si>
  <si>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</si>
  <si>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</si>
  <si>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</si>
  <si>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</si>
  <si>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</si>
  <si>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</si>
  <si>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</si>
  <si>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</si>
  <si>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</si>
  <si>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</si>
  <si>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</si>
  <si>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</si>
  <si>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</si>
  <si>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</si>
  <si>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</si>
  <si>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</si>
  <si>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</si>
  <si>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</si>
  <si>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</si>
  <si>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</si>
  <si>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</si>
  <si>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</si>
  <si>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</si>
  <si>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</si>
  <si>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</si>
  <si>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</si>
  <si>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</si>
  <si>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</si>
  <si>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</si>
  <si>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</si>
  <si>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</si>
  <si>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</si>
  <si>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</si>
  <si>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</si>
  <si>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</si>
  <si>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</si>
  <si>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</si>
  <si>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</si>
  <si>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</si>
  <si>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</si>
  <si>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</si>
  <si>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</si>
  <si>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</si>
  <si>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</si>
  <si>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</si>
  <si>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</si>
  <si>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</si>
  <si>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</si>
  <si>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</si>
  <si>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</si>
  <si>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</si>
  <si>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</si>
  <si>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</si>
  <si>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</si>
  <si>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</si>
  <si>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</si>
  <si>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</si>
  <si>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</si>
  <si>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</si>
  <si>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</si>
  <si>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</si>
  <si>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</si>
  <si>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</si>
  <si>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</si>
  <si>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</si>
  <si>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</si>
  <si>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</si>
  <si>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</si>
  <si>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</si>
  <si>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</si>
  <si>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</si>
  <si>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</si>
  <si>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</si>
  <si>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</si>
  <si>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</si>
  <si>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</si>
  <si>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</si>
  <si>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</si>
  <si>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</si>
  <si>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</si>
  <si>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</si>
  <si>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</si>
  <si>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</si>
  <si>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</si>
  <si>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</si>
  <si>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</si>
  <si>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</si>
  <si>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</si>
  <si>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</si>
  <si>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</si>
  <si>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</si>
  <si>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</si>
  <si>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</si>
  <si>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</si>
  <si>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</si>
  <si>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</si>
  <si>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</si>
  <si>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</si>
  <si>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</si>
  <si>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</si>
  <si>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</si>
  <si>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</si>
  <si>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</si>
  <si>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</si>
  <si>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</si>
  <si>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</si>
  <si>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</si>
  <si>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</si>
  <si>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</si>
  <si>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</si>
  <si>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</si>
  <si>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</si>
  <si>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</si>
  <si>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</si>
  <si>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</si>
  <si>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</si>
  <si>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</si>
  <si>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</si>
  <si>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</si>
  <si>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</si>
  <si>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</si>
  <si>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</si>
  <si>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</si>
  <si>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</si>
  <si>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</si>
  <si>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</si>
  <si>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</si>
  <si>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</si>
  <si>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</si>
  <si>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</si>
  <si>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</si>
  <si>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</si>
  <si>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</si>
  <si>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</si>
  <si>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</si>
  <si>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</si>
  <si>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</si>
  <si>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</si>
  <si>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</si>
  <si>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</si>
  <si>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</si>
  <si>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</si>
  <si>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</si>
  <si>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</si>
  <si>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</si>
  <si>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</si>
  <si>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</si>
  <si>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</si>
  <si>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</si>
  <si>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</si>
  <si>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</si>
  <si>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</si>
  <si>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</si>
  <si>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</si>
  <si>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</si>
  <si>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</si>
  <si>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</si>
  <si>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</si>
  <si>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</si>
  <si>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</si>
  <si>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</si>
  <si>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</si>
  <si>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</si>
  <si>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</si>
  <si>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</si>
  <si>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</si>
  <si>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</si>
  <si>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</si>
  <si>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</si>
  <si>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</si>
  <si>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</si>
  <si>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</si>
  <si>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</si>
  <si>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</si>
  <si>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</si>
  <si>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</si>
  <si>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</si>
  <si>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</si>
  <si>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</si>
  <si>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</si>
  <si>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</si>
  <si>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</si>
  <si>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</si>
  <si>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</si>
  <si>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</si>
  <si>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</si>
  <si>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</si>
  <si>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</si>
  <si>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</si>
  <si>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</si>
  <si>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</si>
  <si>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</si>
  <si>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</si>
  <si>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</si>
  <si>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</si>
  <si>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</si>
  <si>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</si>
  <si>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</si>
  <si>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</si>
  <si>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</si>
  <si>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</si>
  <si>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</si>
  <si>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</si>
  <si>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</si>
  <si>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</si>
  <si>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</si>
  <si>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</si>
  <si>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</si>
  <si>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</si>
  <si>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</si>
  <si>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</si>
  <si>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</si>
  <si>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</si>
  <si>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</si>
  <si>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</si>
  <si>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</si>
  <si>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</si>
  <si>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</si>
  <si>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</si>
  <si>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</si>
  <si>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</si>
  <si>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</si>
  <si>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</si>
  <si>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</si>
  <si>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</si>
  <si>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</si>
  <si>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</si>
  <si>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</si>
  <si>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</si>
  <si>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</si>
  <si>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</si>
  <si>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</si>
  <si>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</si>
  <si>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</si>
  <si>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</si>
  <si>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</si>
  <si>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</si>
  <si>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</si>
  <si>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</si>
  <si>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</si>
  <si>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</si>
  <si>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</si>
  <si>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</si>
  <si>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</si>
  <si>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</si>
  <si>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</si>
  <si>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</si>
  <si>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</si>
  <si>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</si>
  <si>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</si>
  <si>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</si>
  <si>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</si>
  <si>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</si>
  <si>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</si>
  <si>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</si>
  <si>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</si>
  <si>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</si>
  <si>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</si>
  <si>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</si>
  <si>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</si>
  <si>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</si>
  <si>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</si>
  <si>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</si>
  <si>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</si>
  <si>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</si>
  <si>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</si>
  <si>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</si>
  <si>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</si>
  <si>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</si>
  <si>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</si>
  <si>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</si>
  <si>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</si>
  <si>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</si>
  <si>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</si>
  <si>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</si>
  <si>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</si>
  <si>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</si>
  <si>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</si>
  <si>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</si>
  <si>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</si>
  <si>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</si>
  <si>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</si>
  <si>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</si>
  <si>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</si>
  <si>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</si>
  <si>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</si>
  <si>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</si>
  <si>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</si>
  <si>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</si>
  <si>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</si>
  <si>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</si>
  <si>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</si>
  <si>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</si>
  <si>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</si>
  <si>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</si>
  <si>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</si>
  <si>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</si>
  <si>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</si>
  <si>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</si>
  <si>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</si>
  <si>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</si>
  <si>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</si>
  <si>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</si>
  <si>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</si>
  <si>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</si>
  <si>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</si>
  <si>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</si>
  <si>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</si>
  <si>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</si>
  <si>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</si>
  <si>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</si>
  <si>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</si>
  <si>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</si>
  <si>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</si>
  <si>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</si>
  <si>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</si>
  <si>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</si>
  <si>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</si>
  <si>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</si>
  <si>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</si>
  <si>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</si>
  <si>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</si>
  <si>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</si>
  <si>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</si>
  <si>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</si>
  <si>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</si>
  <si>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</si>
  <si>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</si>
  <si>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</si>
  <si>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</si>
  <si>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</si>
  <si>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</si>
  <si>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</si>
  <si>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</si>
  <si>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</si>
  <si>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</si>
  <si>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</si>
  <si>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</si>
  <si>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</si>
  <si>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</si>
  <si>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</si>
  <si>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</si>
  <si>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</si>
  <si>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</si>
  <si>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</si>
  <si>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</si>
  <si>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</si>
  <si>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</si>
  <si>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</si>
  <si>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</si>
  <si>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</si>
  <si>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</si>
  <si>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</si>
  <si>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</si>
  <si>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</si>
  <si>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</si>
  <si>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</si>
  <si>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</si>
  <si>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</si>
  <si>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</si>
  <si>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</si>
  <si>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</si>
  <si>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</si>
  <si>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</si>
  <si>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</si>
  <si>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</si>
  <si>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</si>
  <si>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</si>
  <si>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</si>
  <si>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</si>
  <si>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</si>
  <si>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</si>
  <si>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</si>
  <si>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</si>
  <si>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</si>
  <si>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</si>
  <si>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</si>
  <si>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</si>
  <si>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</si>
  <si>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</si>
  <si>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</si>
  <si>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</si>
  <si>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</si>
  <si>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</si>
  <si>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</si>
  <si>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</si>
  <si>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</si>
  <si>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</si>
  <si>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</si>
  <si>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</si>
  <si>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</si>
  <si>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</si>
  <si>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</si>
  <si>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</si>
  <si>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</si>
  <si>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</si>
  <si>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</si>
  <si>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</si>
  <si>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</si>
  <si>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</si>
  <si>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</si>
  <si>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</si>
  <si>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</si>
  <si>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</si>
  <si>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</si>
  <si>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</si>
  <si>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</si>
  <si>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</si>
  <si>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</si>
  <si>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</si>
  <si>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</si>
  <si>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</si>
  <si>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</si>
  <si>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</si>
  <si>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</si>
  <si>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</si>
  <si>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</si>
  <si>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</si>
  <si>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</si>
  <si>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</si>
  <si>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</si>
  <si>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</si>
  <si>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</si>
  <si>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</si>
  <si>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</si>
  <si>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</si>
  <si>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</si>
  <si>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</si>
  <si>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</si>
  <si>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</si>
  <si>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</si>
  <si>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</si>
  <si>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</si>
  <si>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</si>
  <si>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</si>
  <si>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</si>
  <si>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</si>
  <si>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</si>
  <si>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</si>
  <si>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</si>
  <si>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</si>
  <si>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</si>
  <si>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</si>
  <si>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</si>
  <si>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</si>
  <si>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</si>
  <si>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</si>
  <si>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</si>
  <si>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</si>
  <si>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</si>
  <si>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</si>
  <si>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</si>
  <si>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</si>
  <si>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</si>
  <si>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</si>
  <si>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</si>
  <si>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</si>
  <si>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</si>
  <si>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</si>
  <si>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</si>
  <si>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</si>
  <si>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</si>
  <si>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</si>
  <si>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</si>
  <si>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</si>
  <si>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</si>
  <si>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</si>
  <si>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</si>
  <si>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</si>
  <si>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</si>
  <si>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</si>
  <si>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</si>
  <si>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</si>
  <si>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</si>
  <si>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</si>
  <si>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</si>
  <si>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</si>
  <si>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</si>
  <si>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</si>
  <si>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</si>
  <si>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</si>
  <si>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</si>
  <si>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</si>
  <si>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</si>
  <si>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</si>
  <si>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</si>
  <si>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</si>
  <si>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</si>
  <si>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</si>
  <si>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</si>
  <si>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</si>
  <si>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</si>
  <si>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</si>
  <si>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</si>
  <si>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</si>
  <si>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</si>
  <si>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</si>
  <si>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</si>
  <si>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</si>
  <si>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</si>
  <si>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</si>
  <si>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</si>
  <si>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</si>
  <si>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</si>
  <si>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</si>
  <si>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</si>
  <si>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</si>
  <si>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</si>
  <si>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</si>
  <si>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</si>
  <si>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</si>
  <si>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</si>
  <si>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</si>
  <si>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</si>
  <si>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</si>
  <si>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</si>
  <si>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</si>
  <si>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</si>
  <si>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</si>
  <si>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</si>
  <si>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</si>
  <si>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</si>
  <si>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</si>
  <si>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</si>
  <si>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</si>
  <si>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</si>
  <si>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</si>
  <si>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</si>
  <si>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</si>
  <si>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</si>
  <si>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</si>
  <si>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</si>
  <si>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</si>
  <si>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</si>
  <si>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</si>
  <si>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</si>
  <si>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</si>
  <si>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</si>
  <si>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</si>
  <si>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</si>
  <si>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</si>
  <si>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</si>
  <si>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</si>
  <si>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</si>
  <si>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</si>
  <si>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</si>
  <si>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</si>
  <si>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</si>
  <si>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</si>
  <si>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</si>
  <si>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</si>
  <si>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</si>
  <si>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</si>
  <si>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</si>
  <si>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</si>
  <si>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</si>
  <si>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</si>
  <si>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</si>
  <si>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</si>
  <si>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</si>
  <si>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</si>
  <si>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</si>
  <si>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</si>
  <si>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</si>
  <si>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</si>
  <si>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</si>
  <si>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</si>
  <si>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</si>
  <si>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</si>
  <si>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</si>
  <si>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</si>
  <si>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</si>
  <si>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</si>
  <si>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</si>
  <si>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</si>
  <si>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</si>
  <si>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</si>
  <si>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</si>
  <si>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</si>
  <si>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</si>
  <si>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</si>
  <si>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</si>
  <si>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</si>
  <si>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</si>
  <si>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</si>
  <si>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</si>
  <si>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</si>
  <si>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</si>
  <si>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</si>
  <si>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</si>
  <si>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</si>
  <si>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</si>
  <si>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</si>
  <si>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</si>
  <si>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</si>
  <si>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</si>
  <si>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</si>
  <si>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</si>
  <si>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</si>
  <si>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</si>
  <si>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</si>
  <si>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</si>
  <si>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</si>
  <si>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</si>
  <si>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</si>
  <si>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</si>
  <si>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</si>
  <si>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</si>
  <si>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</si>
  <si>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</si>
  <si>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</si>
  <si>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</si>
  <si>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</si>
  <si>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</si>
  <si>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</si>
  <si>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</si>
  <si>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</si>
  <si>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</si>
  <si>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</si>
  <si>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</si>
  <si>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</si>
  <si>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</si>
  <si>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</si>
  <si>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</si>
  <si>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</si>
  <si>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</si>
  <si>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</si>
  <si>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</si>
  <si>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</si>
  <si>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</si>
  <si>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</si>
  <si>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</si>
  <si>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</si>
  <si>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</si>
  <si>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</si>
  <si>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</si>
  <si>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</si>
  <si>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</si>
  <si>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</si>
  <si>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</si>
  <si>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</si>
  <si>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</si>
  <si>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</si>
  <si>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</si>
  <si>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</si>
  <si>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</si>
  <si>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</si>
  <si>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</si>
  <si>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</si>
  <si>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</si>
  <si>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</si>
  <si>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</si>
  <si>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</si>
  <si>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</si>
  <si>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</si>
  <si>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</si>
  <si>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</si>
  <si>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</si>
  <si>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</si>
  <si>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</si>
  <si>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</si>
  <si>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</si>
  <si>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</si>
  <si>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</si>
  <si>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</si>
  <si>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</si>
  <si>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</si>
  <si>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</si>
  <si>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</si>
  <si>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</si>
  <si>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</si>
  <si>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</si>
  <si>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</si>
  <si>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</si>
  <si>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</si>
  <si>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</si>
  <si>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</si>
  <si>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</si>
  <si>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</si>
  <si>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</si>
  <si>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</si>
  <si>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</si>
  <si>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</si>
  <si>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</si>
  <si>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</si>
  <si>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</si>
  <si>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</si>
  <si>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</si>
  <si>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</si>
  <si>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</si>
  <si>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</si>
  <si>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</si>
  <si>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</si>
  <si>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</si>
  <si>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</si>
  <si>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</si>
  <si>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</si>
  <si>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</si>
  <si>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</si>
  <si>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</si>
  <si>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</si>
  <si>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</si>
  <si>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</si>
  <si>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</si>
  <si>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</si>
  <si>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</si>
  <si>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</si>
  <si>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</si>
  <si>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</si>
  <si>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</si>
  <si>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</si>
  <si>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</si>
  <si>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</si>
  <si>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</si>
  <si>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</si>
  <si>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</si>
  <si>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</si>
  <si>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</si>
  <si>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</si>
  <si>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</si>
  <si>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</si>
  <si>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</si>
  <si>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</si>
  <si>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</si>
  <si>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</si>
  <si>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</si>
  <si>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</si>
  <si>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</si>
  <si>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</si>
  <si>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</si>
  <si>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</si>
  <si>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</si>
  <si>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</si>
  <si>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</si>
  <si>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</si>
  <si>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</si>
  <si>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</si>
  <si>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</si>
  <si>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</si>
  <si>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</si>
  <si>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</si>
  <si>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</si>
  <si>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</si>
  <si>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</si>
  <si>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</si>
  <si>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</si>
  <si>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</si>
  <si>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</si>
  <si>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</si>
  <si>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</si>
  <si>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</si>
  <si>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</si>
  <si>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</si>
  <si>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</si>
  <si>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</si>
  <si>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</si>
  <si>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</si>
  <si>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</si>
  <si>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</si>
  <si>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</si>
  <si>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</si>
  <si>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</si>
  <si>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</si>
  <si>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</si>
  <si>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</si>
  <si>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</si>
  <si>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</si>
  <si>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</si>
  <si>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</si>
  <si>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</si>
  <si>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</si>
  <si>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</si>
  <si>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</si>
  <si>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</si>
  <si>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</si>
  <si>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</si>
  <si>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</si>
  <si>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</si>
  <si>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</si>
  <si>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</si>
  <si>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</si>
  <si>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</si>
  <si>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</si>
  <si>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</si>
  <si>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</si>
  <si>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</si>
  <si>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</si>
  <si>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</si>
  <si>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</si>
  <si>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</si>
  <si>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</si>
  <si>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</si>
  <si>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</si>
  <si>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</si>
  <si>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</si>
  <si>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</si>
  <si>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</si>
  <si>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</si>
  <si>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</si>
  <si>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</si>
  <si>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</si>
  <si>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</si>
  <si>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</si>
  <si>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</si>
  <si>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</si>
  <si>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</si>
  <si>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</si>
  <si>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</si>
  <si>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</si>
  <si>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</si>
  <si>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</si>
  <si>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</si>
  <si>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</si>
  <si>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</si>
  <si>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</si>
  <si>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</si>
  <si>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</si>
  <si>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</si>
  <si>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</si>
  <si>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</si>
  <si>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</si>
  <si>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</si>
  <si>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</si>
  <si>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</si>
  <si>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</si>
  <si>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</si>
  <si>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</si>
  <si>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</si>
  <si>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</si>
  <si>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</si>
  <si>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</si>
  <si>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</si>
  <si>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</si>
  <si>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</si>
  <si>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</si>
  <si>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</si>
  <si>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</si>
  <si>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</si>
  <si>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</si>
  <si>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</si>
  <si>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</si>
  <si>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</si>
  <si>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</si>
  <si>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</si>
  <si>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</si>
  <si>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</si>
  <si>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</si>
  <si>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</si>
  <si>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</si>
  <si>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</si>
  <si>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</si>
  <si>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</si>
  <si>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</si>
  <si>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</si>
  <si>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</si>
  <si>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</si>
  <si>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</si>
  <si>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</si>
  <si>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</si>
  <si>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</si>
  <si>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</si>
  <si>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</si>
  <si>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</si>
  <si>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</si>
  <si>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</si>
  <si>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</si>
  <si>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</si>
  <si>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</si>
  <si>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</si>
  <si>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</si>
  <si>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</si>
  <si>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</si>
  <si>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</si>
  <si>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</si>
  <si>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</si>
  <si>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</si>
  <si>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</si>
  <si>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</si>
  <si>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</si>
  <si>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</si>
  <si>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</si>
  <si>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</si>
  <si>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</si>
  <si>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</si>
  <si>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</si>
  <si>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</si>
  <si>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</si>
  <si>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</si>
  <si>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</si>
  <si>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</si>
  <si>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</si>
  <si>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</si>
  <si>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</si>
  <si>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</si>
  <si>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</si>
  <si>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</si>
  <si>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</si>
  <si>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</si>
  <si>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</si>
  <si>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</si>
  <si>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</si>
  <si>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</si>
  <si>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</si>
  <si>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</si>
  <si>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</si>
  <si>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</si>
  <si>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</si>
  <si>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</si>
  <si>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</si>
  <si>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</si>
  <si>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</si>
  <si>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</si>
  <si>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</si>
  <si>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</si>
  <si>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</si>
  <si>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</si>
  <si>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</si>
  <si>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</si>
  <si>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</si>
  <si>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</si>
  <si>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</si>
  <si>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</si>
  <si>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</si>
  <si>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</si>
  <si>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</si>
  <si>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</si>
  <si>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</si>
  <si>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</si>
  <si>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</si>
  <si>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</si>
  <si>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</si>
  <si>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</si>
  <si>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</si>
  <si>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</si>
  <si>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</si>
  <si>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</si>
  <si>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</si>
  <si>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</si>
  <si>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</si>
  <si>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</si>
  <si>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</si>
  <si>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</si>
  <si>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</si>
  <si>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</si>
  <si>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</si>
  <si>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</si>
  <si>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</si>
  <si>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</si>
  <si>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</si>
  <si>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</si>
  <si>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</si>
  <si>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</si>
  <si>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</si>
  <si>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</si>
  <si>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</si>
  <si>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</si>
  <si>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</si>
  <si>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</si>
  <si>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</si>
  <si>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</si>
  <si>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</si>
  <si>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</si>
  <si>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</si>
  <si>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</si>
  <si>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</si>
  <si>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</si>
  <si>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</si>
  <si>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</si>
  <si>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</si>
  <si>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</si>
  <si>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</si>
  <si>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</si>
  <si>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</si>
  <si>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</si>
  <si>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</si>
  <si>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</si>
  <si>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</si>
  <si>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</si>
  <si>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</si>
  <si>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</si>
  <si>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</si>
  <si>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</si>
  <si>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</si>
  <si>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</si>
  <si>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</si>
  <si>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</si>
  <si>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</si>
  <si>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</si>
  <si>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</si>
  <si>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</si>
  <si>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</si>
  <si>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</si>
  <si>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</si>
  <si>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</si>
  <si>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</si>
  <si>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</si>
  <si>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</si>
  <si>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</si>
  <si>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</si>
  <si>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</si>
  <si>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</si>
  <si>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</si>
  <si>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</si>
  <si>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</si>
  <si>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</si>
  <si>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</si>
  <si>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</si>
  <si>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</si>
  <si>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</si>
  <si>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</si>
  <si>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</si>
  <si>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</si>
  <si>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</si>
  <si>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</si>
  <si>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</si>
  <si>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</si>
  <si>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</si>
  <si>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</si>
  <si>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</si>
  <si>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</si>
  <si>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</si>
  <si>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</si>
  <si>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</si>
  <si>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</si>
  <si>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</si>
  <si>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</si>
  <si>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</si>
  <si>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</si>
  <si>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</si>
  <si>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</si>
  <si>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</si>
  <si>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</si>
  <si>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</si>
  <si>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</si>
  <si>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</si>
  <si>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</si>
  <si>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</si>
  <si>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</si>
  <si>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</si>
  <si>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</si>
  <si>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</si>
  <si>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</si>
  <si>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</si>
  <si>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</si>
  <si>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</si>
  <si>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</si>
  <si>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</si>
  <si>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</si>
  <si>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</si>
  <si>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</si>
  <si>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</si>
  <si>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</si>
  <si>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</si>
  <si>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</si>
  <si>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</si>
  <si>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</si>
  <si>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</si>
  <si>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</si>
  <si>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</si>
  <si>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</si>
  <si>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</si>
  <si>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</si>
  <si>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</si>
  <si>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</si>
  <si>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</si>
  <si>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</si>
  <si>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</si>
  <si>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</si>
  <si>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</si>
  <si>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</si>
  <si>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</si>
  <si>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</si>
  <si>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</si>
  <si>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</si>
  <si>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</si>
  <si>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</si>
  <si>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</si>
  <si>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</si>
  <si>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</si>
  <si>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</si>
  <si>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</si>
  <si>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</si>
  <si>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</si>
  <si>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</si>
  <si>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</si>
  <si>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</si>
  <si>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</si>
  <si>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</si>
  <si>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</si>
  <si>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</si>
  <si>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</si>
  <si>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</si>
  <si>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</si>
  <si>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</si>
  <si>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</si>
  <si>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</si>
  <si>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</si>
  <si>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</si>
  <si>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</si>
  <si>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</si>
  <si>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</si>
  <si>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</si>
  <si>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</si>
  <si>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</si>
  <si>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</si>
  <si>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</si>
  <si>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</si>
  <si>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</si>
  <si>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</si>
  <si>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</si>
  <si>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</si>
  <si>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</si>
  <si>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</si>
  <si>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</si>
  <si>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</si>
  <si>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</si>
  <si>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</si>
  <si>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</si>
  <si>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</si>
  <si>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</si>
  <si>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</si>
  <si>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</si>
  <si>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</si>
  <si>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</si>
  <si>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</si>
  <si>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</si>
  <si>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</si>
  <si>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</si>
  <si>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</si>
  <si>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</si>
  <si>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</si>
  <si>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</si>
  <si>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</si>
  <si>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</si>
  <si>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</si>
  <si>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</si>
  <si>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</si>
  <si>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</si>
  <si>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</si>
  <si>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</si>
  <si>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</si>
  <si>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</si>
  <si>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</si>
  <si>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</si>
  <si>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</si>
  <si>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</si>
  <si>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</si>
  <si>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</si>
  <si>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</si>
  <si>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</si>
  <si>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</si>
  <si>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</si>
  <si>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</si>
  <si>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</si>
  <si>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</si>
  <si>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</si>
  <si>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</si>
  <si>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</si>
  <si>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</si>
  <si>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</si>
  <si>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</si>
  <si>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</si>
  <si>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</si>
  <si>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</si>
  <si>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</si>
  <si>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</si>
  <si>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</si>
  <si>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</si>
  <si>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</si>
  <si>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</si>
  <si>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</si>
  <si>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</si>
  <si>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</si>
  <si>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</si>
  <si>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</si>
  <si>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</si>
  <si>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</si>
  <si>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</si>
  <si>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</si>
  <si>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</si>
  <si>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</si>
  <si>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</si>
  <si>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</si>
  <si>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</si>
  <si>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</si>
  <si>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</si>
  <si>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</si>
  <si>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</si>
  <si>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</si>
  <si>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</si>
  <si>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</si>
  <si>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</si>
  <si>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</si>
  <si>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</si>
  <si>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</si>
  <si>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</si>
  <si>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</si>
  <si>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</si>
  <si>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</si>
  <si>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</si>
  <si>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</si>
  <si>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</si>
  <si>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</si>
  <si>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</si>
  <si>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</si>
  <si>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</si>
  <si>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</si>
  <si>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</si>
  <si>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</si>
  <si>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</si>
  <si>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</si>
  <si>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</si>
  <si>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</si>
  <si>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</si>
  <si>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</si>
  <si>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</si>
  <si>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</si>
  <si>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</si>
  <si>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</si>
  <si>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</si>
  <si>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</si>
  <si>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</si>
  <si>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</si>
  <si>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</si>
  <si>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</si>
  <si>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</si>
  <si>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</si>
  <si>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</si>
  <si>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</si>
  <si>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</si>
  <si>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</si>
  <si>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</si>
  <si>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</si>
  <si>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</si>
  <si>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</si>
  <si>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</si>
  <si>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</si>
  <si>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</si>
  <si>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</si>
  <si>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</si>
  <si>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</si>
  <si>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</si>
  <si>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</si>
  <si>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</si>
  <si>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</si>
  <si>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</si>
  <si>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</si>
  <si>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</si>
  <si>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</si>
  <si>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</si>
  <si>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</si>
  <si>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</si>
  <si>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</si>
  <si>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</si>
  <si>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</si>
  <si>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</si>
  <si>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</si>
  <si>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</si>
  <si>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</si>
  <si>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</si>
  <si>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</si>
  <si>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</si>
  <si>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</si>
  <si>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</si>
  <si>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</si>
  <si>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</si>
  <si>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</si>
  <si>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</si>
  <si>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</si>
  <si>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</si>
  <si>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</si>
  <si>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</si>
  <si>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</si>
  <si>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</si>
  <si>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</si>
  <si>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</si>
  <si>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</si>
  <si>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</si>
  <si>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</si>
  <si>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</si>
  <si>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</si>
  <si>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</si>
  <si>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</si>
  <si>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</si>
  <si>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</si>
  <si>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</si>
  <si>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</si>
  <si>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</si>
  <si>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</si>
  <si>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</si>
  <si>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</si>
  <si>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</si>
  <si>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</si>
  <si>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</si>
  <si>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</si>
  <si>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</si>
  <si>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</si>
  <si>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</si>
  <si>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</si>
  <si>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</si>
  <si>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</si>
  <si>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</si>
  <si>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</si>
  <si>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</si>
  <si>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</si>
  <si>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</si>
  <si>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</si>
  <si>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</si>
  <si>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</si>
  <si>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</si>
  <si>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</si>
  <si>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</si>
  <si>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</si>
  <si>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</si>
  <si>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</si>
  <si>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</si>
  <si>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</si>
  <si>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</si>
  <si>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</si>
  <si>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</si>
  <si>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</si>
  <si>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</si>
  <si>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</si>
  <si>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</si>
  <si>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</si>
  <si>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</si>
  <si>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</si>
  <si>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</si>
  <si>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</si>
  <si>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</si>
  <si>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</si>
  <si>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</si>
  <si>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</si>
  <si>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</si>
  <si>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</si>
  <si>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</si>
  <si>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</si>
  <si>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</si>
  <si>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</si>
  <si>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</si>
  <si>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</si>
  <si>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</si>
  <si>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</si>
  <si>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</si>
  <si>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</si>
  <si>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</si>
  <si>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</si>
  <si>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</si>
  <si>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</si>
  <si>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</si>
  <si>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</si>
  <si>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</si>
  <si>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</si>
  <si>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</si>
  <si>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</si>
  <si>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</si>
  <si>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</si>
  <si>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</si>
  <si>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</si>
  <si>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</si>
  <si>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</si>
  <si>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</si>
  <si>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</si>
  <si>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</si>
  <si>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</si>
  <si>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</si>
  <si>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</si>
  <si>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</si>
  <si>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</si>
  <si>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</si>
  <si>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</si>
  <si>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</si>
  <si>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</si>
  <si>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</si>
  <si>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</si>
  <si>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</si>
  <si>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</si>
  <si>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</si>
  <si>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</si>
  <si>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</si>
  <si>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</si>
  <si>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</si>
  <si>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</si>
  <si>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</si>
  <si>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</si>
  <si>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</si>
  <si>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</si>
  <si>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</si>
  <si>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</si>
  <si>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</si>
  <si>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</si>
  <si>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</si>
  <si>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</si>
  <si>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</si>
  <si>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</si>
  <si>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</si>
  <si>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</si>
  <si>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</si>
  <si>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</si>
  <si>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</si>
  <si>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</si>
  <si>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</si>
  <si>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</si>
  <si>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</si>
  <si>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</si>
  <si>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</si>
  <si>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</si>
  <si>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</si>
  <si>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</si>
  <si>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</si>
  <si>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</si>
  <si>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</si>
  <si>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</si>
  <si>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</si>
  <si>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</si>
  <si>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</si>
  <si>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</si>
  <si>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</si>
  <si>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</si>
  <si>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</si>
  <si>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</si>
  <si>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</si>
  <si>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</si>
  <si>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</si>
  <si>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</si>
  <si>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</si>
  <si>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</si>
  <si>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</si>
  <si>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</si>
  <si>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</si>
  <si>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</si>
  <si>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</si>
  <si>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</si>
  <si>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</si>
  <si>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</si>
  <si>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</si>
  <si>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</si>
  <si>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</si>
  <si>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</si>
  <si>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</si>
  <si>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</si>
  <si>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</si>
  <si>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</si>
  <si>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</si>
  <si>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</si>
  <si>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</si>
  <si>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</si>
  <si>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</si>
  <si>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</si>
  <si>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</si>
  <si>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</si>
  <si>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</si>
  <si>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</si>
  <si>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</si>
  <si>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</si>
  <si>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</si>
  <si>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</si>
  <si>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</si>
  <si>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</si>
  <si>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</si>
  <si>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</si>
  <si>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</si>
  <si>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</si>
  <si>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</si>
  <si>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</si>
  <si>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</si>
  <si>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</si>
  <si>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</si>
  <si>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</si>
  <si>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</si>
  <si>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</si>
  <si>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</si>
  <si>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</si>
  <si>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</si>
  <si>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</si>
  <si>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</si>
  <si>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</si>
  <si>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</si>
  <si>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</si>
  <si>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</si>
  <si>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</si>
  <si>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</si>
  <si>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</si>
  <si>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</si>
  <si>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</si>
  <si>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</si>
  <si>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</si>
  <si>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</si>
  <si>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</si>
  <si>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</si>
  <si>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</si>
  <si>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</si>
  <si>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</si>
  <si>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</si>
  <si>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</si>
  <si>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</si>
  <si>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</si>
  <si>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</si>
  <si>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</si>
  <si>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</si>
  <si>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</si>
  <si>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</si>
  <si>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</si>
  <si>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</si>
  <si>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</si>
  <si>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</si>
  <si>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</si>
  <si>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</si>
  <si>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</si>
  <si>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</si>
  <si>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</si>
  <si>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</si>
  <si>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</si>
  <si>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</si>
  <si>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</si>
  <si>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</si>
  <si>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</si>
  <si>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</si>
  <si>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</si>
  <si>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</si>
  <si>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</si>
  <si>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</si>
  <si>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</si>
  <si>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</si>
  <si>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</si>
  <si>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</si>
  <si>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</si>
  <si>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</si>
  <si>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</si>
  <si>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</si>
  <si>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</si>
  <si>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</si>
  <si>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</si>
  <si>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</si>
  <si>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</si>
  <si>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</si>
  <si>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</si>
  <si>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</si>
  <si>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</si>
  <si>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</si>
  <si>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</si>
  <si>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</si>
  <si>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</si>
  <si>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</si>
  <si>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</si>
  <si>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</si>
  <si>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</si>
  <si>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</si>
  <si>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</si>
  <si>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</si>
  <si>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</si>
  <si>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</si>
  <si>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</si>
  <si>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</si>
  <si>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</si>
  <si>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</si>
  <si>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</si>
  <si>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</si>
  <si>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</si>
  <si>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</si>
  <si>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</si>
  <si>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</si>
  <si>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</si>
  <si>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</si>
  <si>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</si>
  <si>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</si>
  <si>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</si>
  <si>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</si>
  <si>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</si>
  <si>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</si>
  <si>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</si>
  <si>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</si>
  <si>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</si>
  <si>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</si>
  <si>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</si>
  <si>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</si>
  <si>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</si>
  <si>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</si>
  <si>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</si>
  <si>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</si>
  <si>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</si>
  <si>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</si>
  <si>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</si>
  <si>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</si>
  <si>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</si>
  <si>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</si>
  <si>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</si>
  <si>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</si>
  <si>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</si>
  <si>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</si>
  <si>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</si>
  <si>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</si>
  <si>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</si>
  <si>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</si>
  <si>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</si>
  <si>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</si>
  <si>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</si>
  <si>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</si>
  <si>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</si>
  <si>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</si>
  <si>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</si>
  <si>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</si>
  <si>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</si>
  <si>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</si>
  <si>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</si>
  <si>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</si>
  <si>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</si>
  <si>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</si>
  <si>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</si>
  <si>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</si>
  <si>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</si>
  <si>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</si>
  <si>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</si>
  <si>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</si>
  <si>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</si>
  <si>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</si>
  <si>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</si>
  <si>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</si>
  <si>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</si>
  <si>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</si>
  <si>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</si>
  <si>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</si>
  <si>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</si>
  <si>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</si>
  <si>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</si>
  <si>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</si>
  <si>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</si>
  <si>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</si>
  <si>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</si>
  <si>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</si>
  <si>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</si>
  <si>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</si>
  <si>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</si>
  <si>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</si>
  <si>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</si>
  <si>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</si>
  <si>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</si>
  <si>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</si>
  <si>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</si>
  <si>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</si>
  <si>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</si>
  <si>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</si>
  <si>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</si>
  <si>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</si>
  <si>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</si>
  <si>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</si>
  <si>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</si>
  <si>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</si>
  <si>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</si>
  <si>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</si>
  <si>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</si>
  <si>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</si>
  <si>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</si>
  <si>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</si>
  <si>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</si>
  <si>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</si>
  <si>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</si>
  <si>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</si>
  <si>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</si>
  <si>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</si>
  <si>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</si>
  <si>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</si>
  <si>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</si>
  <si>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</si>
  <si>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</si>
  <si>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</si>
  <si>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</si>
  <si>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</si>
  <si>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</si>
  <si>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</si>
  <si>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</si>
  <si>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</si>
  <si>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</si>
  <si>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</si>
  <si>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</si>
  <si>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</si>
  <si>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</si>
  <si>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</si>
  <si>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</si>
  <si>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</si>
  <si>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</si>
  <si>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</si>
  <si>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</si>
  <si>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</si>
  <si>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</si>
  <si>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</si>
  <si>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</si>
  <si>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</si>
  <si>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</si>
  <si>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</si>
  <si>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</si>
  <si>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</si>
  <si>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</si>
  <si>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</si>
  <si>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</si>
  <si>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</si>
  <si>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</si>
  <si>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</si>
  <si>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</si>
  <si>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</si>
  <si>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</si>
  <si>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</si>
  <si>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</si>
  <si>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</si>
  <si>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</si>
  <si>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</si>
  <si>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</si>
  <si>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</si>
  <si>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</si>
  <si>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</si>
  <si>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</si>
  <si>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</si>
  <si>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</si>
  <si>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</si>
  <si>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</si>
  <si>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</si>
  <si>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</si>
  <si>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</si>
  <si>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</si>
  <si>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</si>
  <si>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</si>
  <si>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</si>
  <si>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</si>
  <si>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</si>
  <si>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</si>
  <si>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</si>
  <si>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</si>
  <si>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</si>
  <si>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</si>
  <si>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</si>
  <si>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</si>
  <si>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</si>
  <si>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</si>
  <si>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</si>
  <si>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</si>
  <si>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</si>
  <si>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</si>
  <si>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</si>
  <si>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</si>
  <si>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</si>
  <si>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</si>
  <si>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</si>
  <si>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</si>
  <si>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</si>
  <si>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</si>
  <si>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</si>
  <si>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</si>
  <si>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</si>
  <si>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</si>
  <si>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</si>
  <si>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</si>
  <si>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</si>
  <si>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</si>
  <si>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</si>
  <si>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</si>
  <si>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</si>
  <si>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</si>
  <si>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</si>
  <si>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</si>
  <si>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</si>
  <si>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</si>
  <si>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</si>
  <si>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</si>
  <si>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</si>
  <si>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</si>
  <si>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</si>
  <si>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</si>
  <si>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</si>
  <si>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</si>
  <si>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</si>
  <si>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</si>
  <si>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</si>
  <si>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</si>
  <si>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</si>
  <si>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</si>
  <si>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</si>
  <si>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</si>
  <si>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</si>
  <si>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</si>
  <si>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</si>
  <si>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</si>
  <si>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</si>
  <si>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</si>
  <si>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</si>
  <si>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</si>
  <si>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</si>
  <si>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</si>
  <si>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</si>
  <si>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</si>
  <si>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</si>
  <si>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</si>
  <si>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</si>
  <si>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</si>
  <si>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</si>
  <si>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</si>
  <si>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</si>
  <si>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</si>
  <si>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</si>
  <si>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</si>
  <si>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</si>
  <si>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</si>
  <si>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</si>
  <si>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</si>
  <si>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</si>
  <si>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</si>
  <si>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</si>
  <si>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</si>
  <si>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</si>
  <si>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</si>
  <si>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</si>
  <si>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</si>
  <si>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</si>
  <si>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</si>
  <si>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</si>
  <si>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</si>
  <si>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</si>
  <si>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</si>
  <si>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</si>
  <si>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</si>
  <si>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</si>
  <si>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</si>
  <si>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</si>
  <si>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</si>
  <si>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</si>
  <si>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</si>
  <si>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</si>
  <si>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</si>
  <si>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</si>
  <si>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</si>
  <si>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</si>
  <si>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</si>
  <si>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</si>
  <si>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</si>
  <si>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</si>
  <si>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</si>
  <si>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</si>
  <si>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</si>
  <si>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</si>
  <si>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</si>
  <si>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</si>
  <si>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</si>
  <si>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</si>
  <si>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</si>
  <si>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</si>
  <si>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</si>
  <si>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</si>
  <si>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</si>
  <si>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</si>
  <si>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</si>
  <si>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</si>
  <si>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</si>
  <si>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</si>
  <si>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</si>
  <si>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</si>
  <si>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</si>
  <si>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</si>
  <si>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</si>
  <si>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</si>
  <si>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</si>
  <si>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</si>
  <si>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</si>
  <si>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</si>
  <si>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</si>
  <si>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</si>
  <si>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</si>
  <si>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</si>
  <si>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</si>
  <si>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</si>
  <si>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</si>
  <si>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</si>
  <si>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</si>
  <si>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</si>
  <si>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</si>
  <si>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</si>
  <si>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</si>
  <si>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</si>
  <si>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</si>
  <si>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</si>
  <si>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</si>
  <si>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</si>
  <si>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</si>
  <si>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</si>
  <si>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</si>
  <si>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</si>
  <si>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</si>
  <si>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</si>
  <si>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</si>
  <si>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</si>
  <si>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</si>
  <si>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</si>
  <si>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</si>
  <si>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</si>
  <si>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</si>
  <si>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</si>
  <si>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</si>
  <si>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</si>
  <si>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</si>
  <si>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</si>
  <si>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</si>
  <si>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</si>
  <si>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</si>
  <si>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</si>
  <si>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</si>
  <si>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</si>
  <si>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</si>
  <si>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</si>
  <si>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</si>
  <si>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</si>
  <si>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</si>
  <si>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</si>
  <si>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</si>
  <si>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</si>
  <si>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</si>
  <si>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</si>
  <si>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</si>
  <si>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</si>
  <si>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</si>
  <si>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</si>
  <si>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</si>
  <si>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</si>
  <si>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</si>
  <si>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</si>
  <si>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</si>
  <si>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</si>
  <si>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</si>
  <si>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</si>
  <si>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</si>
  <si>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</si>
  <si>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</si>
  <si>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</si>
  <si>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</si>
  <si>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</si>
  <si>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</si>
  <si>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</si>
  <si>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</si>
  <si>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</si>
  <si>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</si>
  <si>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</si>
  <si>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</si>
  <si>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</si>
  <si>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</si>
  <si>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</si>
  <si>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</si>
  <si>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</si>
  <si>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</si>
  <si>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</si>
  <si>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</si>
  <si>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</si>
  <si>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</si>
  <si>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</si>
  <si>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</si>
  <si>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</si>
  <si>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</si>
  <si>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</si>
  <si>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</si>
  <si>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</si>
  <si>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</si>
  <si>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</si>
  <si>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</si>
  <si>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</si>
  <si>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</si>
  <si>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</si>
  <si>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</si>
  <si>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</si>
  <si>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</si>
  <si>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</si>
  <si>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</si>
  <si>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</si>
  <si>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</si>
  <si>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</si>
  <si>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</si>
  <si>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</si>
  <si>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</si>
  <si>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</si>
  <si>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</si>
  <si>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</si>
  <si>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</si>
  <si>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</si>
  <si>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</si>
  <si>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</si>
  <si>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</si>
  <si>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</si>
  <si>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</si>
  <si>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</si>
  <si>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</si>
  <si>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</si>
  <si>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</si>
  <si>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</si>
  <si>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</si>
  <si>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</si>
  <si>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</si>
  <si>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</si>
  <si>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</si>
  <si>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</si>
  <si>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</si>
  <si>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</si>
  <si>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</si>
  <si>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</si>
  <si>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</si>
  <si>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</si>
  <si>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</si>
  <si>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</si>
  <si>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</si>
  <si>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</si>
  <si>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</si>
  <si>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</si>
  <si>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</si>
  <si>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</si>
  <si>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</si>
  <si>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</si>
  <si>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</si>
  <si>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</si>
  <si>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</si>
  <si>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</si>
  <si>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</si>
  <si>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</si>
  <si>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</si>
  <si>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</si>
  <si>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</si>
  <si>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</si>
  <si>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</si>
  <si>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</si>
  <si>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</si>
  <si>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</si>
  <si>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</si>
  <si>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</si>
  <si>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</si>
  <si>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</si>
  <si>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</si>
  <si>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</si>
  <si>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</si>
  <si>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</si>
  <si>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</si>
  <si>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</si>
  <si>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</si>
  <si>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</si>
  <si>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</si>
  <si>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</si>
  <si>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</si>
  <si>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</si>
  <si>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</si>
  <si>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</si>
  <si>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</si>
  <si>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</si>
  <si>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</si>
  <si>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</si>
  <si>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</si>
  <si>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</si>
  <si>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</si>
  <si>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</si>
  <si>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</si>
  <si>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</si>
  <si>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</si>
  <si>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</si>
  <si>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</si>
  <si>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</si>
  <si>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</si>
  <si>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</si>
  <si>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</si>
  <si>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</si>
  <si>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</si>
  <si>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</si>
  <si>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</si>
  <si>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</si>
  <si>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</si>
  <si>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</si>
  <si>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</si>
  <si>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</si>
  <si>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</si>
  <si>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</si>
  <si>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</si>
  <si>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</si>
  <si>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</si>
  <si>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</si>
  <si>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</si>
  <si>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</si>
  <si>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</si>
  <si>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</si>
  <si>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</si>
  <si>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</si>
  <si>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</si>
  <si>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</si>
  <si>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</si>
  <si>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</si>
  <si>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</si>
  <si>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</si>
  <si>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</si>
  <si>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</si>
  <si>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</si>
  <si>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</si>
  <si>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</si>
  <si>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</si>
  <si>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</si>
  <si>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</si>
  <si>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</si>
  <si>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</si>
  <si>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</si>
  <si>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</si>
  <si>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</si>
  <si>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</si>
  <si>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</si>
  <si>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</si>
  <si>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</si>
  <si>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</si>
  <si>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</si>
  <si>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</si>
  <si>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</si>
  <si>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</si>
  <si>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</si>
  <si>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</si>
  <si>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</si>
  <si>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</si>
  <si>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</si>
  <si>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</si>
  <si>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</si>
  <si>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</si>
  <si>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</si>
  <si>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</si>
  <si>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</si>
  <si>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</si>
  <si>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</si>
  <si>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</si>
  <si>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</si>
  <si>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</si>
  <si>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</si>
  <si>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</si>
  <si>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</si>
  <si>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</si>
  <si>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</si>
  <si>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</si>
  <si>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</si>
  <si>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</si>
  <si>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</si>
  <si>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</si>
  <si>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</si>
  <si>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</si>
  <si>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</si>
  <si>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</si>
  <si>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</si>
  <si>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</si>
  <si>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</si>
  <si>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</si>
  <si>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</si>
  <si>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</si>
  <si>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</si>
  <si>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</si>
  <si>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</si>
  <si>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</si>
  <si>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</si>
  <si>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</si>
  <si>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</si>
  <si>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</si>
  <si>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</si>
  <si>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</si>
  <si>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</si>
  <si>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</si>
  <si>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</si>
  <si>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</si>
  <si>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</si>
  <si>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</si>
  <si>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</si>
  <si>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</si>
  <si>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</si>
  <si>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</si>
  <si>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</si>
  <si>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</si>
  <si>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</si>
  <si>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</si>
  <si>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</si>
  <si>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</si>
  <si>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</si>
  <si>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</si>
  <si>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</si>
  <si>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</si>
  <si>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</si>
  <si>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</si>
  <si>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</si>
  <si>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</si>
  <si>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</si>
  <si>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</si>
  <si>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</si>
  <si>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</si>
  <si>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</si>
  <si>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</si>
  <si>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</si>
  <si>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</si>
  <si>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</si>
  <si>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</si>
  <si>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</si>
  <si>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</si>
  <si>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</si>
  <si>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</si>
  <si>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</si>
  <si>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</si>
  <si>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</si>
  <si>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</si>
  <si>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</si>
  <si>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</si>
  <si>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</si>
  <si>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</si>
  <si>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</si>
  <si>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</si>
  <si>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</si>
  <si>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</si>
  <si>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</si>
  <si>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</si>
  <si>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</si>
  <si>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</si>
  <si>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</si>
  <si>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</si>
  <si>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</si>
  <si>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</si>
  <si>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</si>
  <si>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</si>
  <si>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</si>
  <si>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</si>
  <si>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</si>
  <si>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</si>
  <si>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</si>
  <si>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</si>
  <si>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</si>
  <si>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</si>
  <si>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</si>
  <si>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</si>
  <si>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</si>
  <si>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</si>
  <si>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</si>
  <si>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</si>
  <si>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</si>
  <si>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</si>
  <si>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</si>
  <si>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</si>
  <si>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</si>
  <si>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</si>
  <si>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</si>
  <si>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</si>
  <si>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</si>
  <si>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</si>
  <si>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</si>
  <si>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</si>
  <si>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</si>
  <si>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</si>
  <si>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</si>
  <si>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</si>
  <si>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</si>
  <si>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</si>
  <si>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</si>
  <si>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</si>
  <si>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</si>
  <si>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</si>
  <si>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</si>
  <si>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</si>
  <si>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</si>
  <si>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</si>
  <si>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</si>
  <si>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</si>
  <si>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</si>
  <si>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</si>
  <si>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</si>
  <si>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</si>
  <si>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</si>
  <si>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</si>
  <si>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</si>
  <si>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</si>
  <si>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</si>
  <si>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</si>
  <si>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</si>
  <si>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</si>
  <si>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</si>
  <si>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</si>
  <si>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</si>
  <si>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</si>
  <si>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</si>
  <si>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</si>
  <si>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</si>
  <si>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</si>
  <si>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</si>
  <si>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</si>
  <si>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</si>
  <si>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</si>
  <si>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</si>
  <si>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</si>
  <si>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</si>
  <si>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</si>
  <si>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</si>
  <si>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</si>
  <si>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</si>
  <si>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</si>
  <si>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</si>
  <si>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</si>
  <si>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</si>
  <si>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</si>
  <si>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</si>
  <si>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</si>
  <si>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</si>
  <si>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</si>
  <si>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</si>
  <si>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</si>
  <si>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</si>
  <si>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</si>
  <si>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</si>
  <si>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</si>
  <si>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</si>
  <si>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</si>
  <si>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</si>
  <si>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</si>
  <si>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</si>
  <si>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</si>
  <si>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</si>
  <si>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</si>
  <si>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</si>
  <si>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</si>
  <si>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</si>
  <si>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</si>
  <si>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</si>
  <si>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</si>
  <si>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</si>
  <si>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</si>
  <si>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</si>
  <si>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</si>
  <si>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</si>
  <si>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</si>
  <si>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</si>
  <si>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</si>
  <si>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</si>
  <si>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</si>
  <si>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</si>
  <si>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</si>
  <si>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</si>
  <si>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</si>
  <si>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</si>
  <si>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</si>
  <si>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</si>
  <si>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</si>
  <si>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</si>
  <si>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</si>
  <si>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</si>
  <si>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</si>
  <si>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</si>
  <si>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</si>
  <si>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</si>
  <si>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</si>
  <si>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</si>
  <si>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</si>
  <si>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</si>
  <si>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</si>
  <si>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</si>
  <si>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</si>
  <si>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</si>
  <si>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</si>
  <si>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</si>
  <si>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</si>
  <si>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</si>
  <si>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</si>
  <si>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</si>
  <si>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</si>
  <si>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</si>
  <si>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</si>
  <si>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</si>
  <si>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</si>
  <si>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</si>
  <si>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</si>
  <si>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</si>
  <si>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</si>
  <si>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</si>
  <si>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</si>
  <si>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</si>
  <si>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</si>
  <si>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</si>
  <si>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</si>
  <si>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</si>
  <si>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</si>
  <si>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</si>
  <si>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</si>
  <si>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</si>
  <si>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</si>
  <si>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</si>
  <si>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</si>
  <si>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</si>
  <si>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</si>
  <si>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</si>
  <si>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</si>
  <si>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</si>
  <si>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</si>
  <si>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</si>
  <si>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</si>
  <si>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</si>
  <si>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</si>
  <si>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</si>
  <si>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</si>
  <si>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</si>
  <si>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</si>
  <si>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</si>
  <si>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</si>
  <si>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</si>
  <si>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</si>
  <si>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</si>
  <si>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</si>
  <si>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</si>
  <si>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</si>
  <si>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</si>
  <si>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</si>
  <si>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</si>
  <si>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</si>
  <si>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</si>
  <si>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</si>
  <si>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</si>
  <si>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</si>
  <si>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</si>
  <si>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</si>
  <si>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</si>
  <si>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</si>
  <si>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</si>
  <si>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</si>
  <si>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</si>
  <si>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</si>
  <si>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</si>
  <si>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</si>
  <si>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</si>
  <si>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</si>
  <si>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</si>
  <si>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</si>
  <si>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</si>
  <si>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</si>
  <si>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</si>
  <si>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</si>
  <si>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</si>
  <si>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</si>
  <si>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</si>
  <si>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</si>
  <si>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</si>
  <si>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</si>
  <si>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</si>
  <si>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</si>
  <si>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</si>
  <si>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</si>
  <si>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</si>
  <si>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</si>
  <si>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</si>
  <si>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</si>
  <si>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</si>
  <si>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</si>
  <si>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</si>
  <si>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</si>
  <si>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</si>
  <si>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</si>
  <si>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</si>
  <si>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</si>
  <si>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</si>
  <si>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</si>
  <si>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</si>
  <si>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</si>
  <si>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</si>
  <si>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</si>
  <si>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</si>
  <si>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</si>
  <si>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</si>
  <si>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</si>
  <si>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</si>
  <si>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</si>
  <si>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</si>
  <si>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</si>
  <si>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</si>
  <si>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</si>
  <si>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</si>
  <si>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</si>
  <si>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</si>
  <si>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</si>
  <si>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</si>
  <si>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</si>
  <si>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</si>
  <si>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</si>
  <si>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</si>
  <si>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</si>
  <si>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</si>
  <si>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</si>
  <si>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</si>
  <si>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</si>
  <si>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</si>
  <si>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</si>
  <si>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</si>
  <si>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</si>
  <si>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</si>
  <si>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</si>
  <si>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</si>
  <si>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</si>
  <si>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</si>
  <si>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</si>
  <si>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</si>
  <si>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</si>
  <si>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</si>
  <si>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</si>
  <si>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</si>
  <si>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</si>
  <si>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</si>
  <si>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</si>
  <si>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</si>
  <si>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</si>
  <si>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</si>
  <si>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</si>
  <si>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</si>
  <si>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</si>
  <si>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</si>
  <si>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</si>
  <si>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</si>
  <si>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</si>
  <si>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</si>
  <si>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</si>
  <si>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</si>
  <si>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</si>
  <si>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</si>
  <si>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</si>
  <si>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</si>
  <si>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</si>
  <si>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</si>
  <si>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</si>
  <si>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</si>
  <si>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</si>
  <si>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</si>
  <si>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</si>
  <si>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</si>
  <si>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</si>
  <si>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</si>
  <si>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</si>
  <si>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</si>
  <si>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</si>
  <si>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</si>
  <si>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</si>
  <si>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</si>
  <si>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</si>
  <si>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</si>
  <si>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</si>
  <si>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</si>
  <si>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</si>
  <si>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</si>
  <si>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</si>
  <si>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</si>
  <si>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</si>
  <si>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</si>
  <si>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</si>
  <si>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</si>
  <si>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</si>
  <si>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</si>
  <si>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</si>
  <si>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</si>
  <si>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</si>
  <si>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</si>
  <si>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</si>
  <si>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</si>
  <si>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</si>
  <si>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</si>
  <si>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</si>
  <si>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</si>
  <si>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</si>
  <si>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</si>
  <si>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</si>
  <si>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</si>
  <si>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</si>
  <si>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</si>
  <si>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</si>
  <si>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</si>
  <si>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</si>
  <si>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</si>
  <si>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</si>
  <si>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</si>
  <si>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</si>
  <si>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</si>
  <si>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</si>
  <si>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</si>
  <si>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</si>
  <si>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</si>
  <si>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</si>
  <si>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</si>
  <si>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</si>
  <si>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</si>
  <si>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</si>
  <si>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</si>
  <si>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</si>
  <si>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</si>
  <si>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</si>
  <si>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</si>
  <si>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</si>
  <si>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</si>
  <si>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</si>
  <si>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</si>
  <si>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</si>
  <si>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</si>
  <si>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</si>
  <si>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</si>
  <si>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</si>
  <si>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</si>
  <si>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</si>
  <si>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</si>
  <si>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</si>
  <si>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</si>
  <si>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</si>
  <si>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</si>
  <si>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</si>
  <si>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</si>
  <si>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</si>
  <si>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</si>
  <si>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</si>
  <si>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</si>
  <si>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</si>
  <si>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</si>
  <si>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</si>
  <si>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</si>
  <si>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</si>
  <si>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</si>
  <si>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</si>
  <si>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</si>
  <si>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</si>
  <si>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</si>
  <si>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</si>
  <si>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</si>
  <si>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</si>
  <si>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</si>
  <si>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</si>
  <si>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</si>
  <si>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</si>
  <si>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</si>
  <si>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</si>
  <si>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</si>
  <si>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</si>
  <si>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</si>
  <si>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</si>
  <si>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</si>
  <si>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</si>
  <si>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</si>
  <si>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</si>
  <si>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</si>
  <si>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</si>
  <si>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</si>
  <si>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</si>
  <si>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</si>
  <si>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</si>
  <si>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</si>
  <si>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</si>
  <si>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</si>
  <si>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</si>
  <si>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</si>
  <si>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</si>
  <si>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</si>
  <si>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</si>
  <si>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</si>
  <si>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</si>
  <si>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</si>
  <si>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</si>
  <si>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</si>
  <si>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</si>
  <si>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</si>
  <si>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</si>
  <si>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</si>
  <si>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</si>
  <si>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</si>
  <si>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</si>
  <si>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</si>
  <si>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</si>
  <si>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</si>
  <si>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</si>
  <si>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</si>
  <si>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</si>
  <si>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</si>
  <si>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</si>
  <si>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</si>
  <si>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</si>
  <si>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</si>
  <si>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</si>
  <si>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</si>
  <si>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</si>
  <si>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</si>
  <si>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</si>
  <si>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</si>
  <si>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</si>
  <si>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</si>
  <si>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</si>
  <si>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</si>
  <si>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</si>
  <si>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</si>
  <si>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</si>
  <si>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</si>
  <si>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</si>
  <si>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</si>
  <si>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</si>
  <si>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</si>
  <si>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</si>
  <si>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</si>
  <si>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</si>
  <si>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</si>
  <si>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</si>
  <si>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</si>
  <si>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</si>
  <si>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</si>
  <si>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</si>
  <si>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</si>
  <si>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</si>
  <si>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</si>
  <si>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</si>
  <si>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</si>
  <si>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</si>
  <si>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</si>
  <si>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</si>
  <si>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</si>
  <si>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</si>
  <si>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</si>
  <si>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</si>
  <si>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</si>
  <si>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</si>
  <si>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</si>
  <si>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</si>
  <si>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</si>
  <si>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</si>
  <si>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</si>
  <si>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</si>
  <si>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</si>
  <si>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</si>
  <si>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</si>
  <si>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</si>
  <si>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</si>
  <si>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</si>
  <si>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</si>
  <si>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</si>
  <si>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</si>
  <si>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</si>
  <si>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</si>
  <si>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</si>
  <si>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</si>
  <si>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</si>
  <si>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</si>
  <si>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</si>
  <si>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</si>
  <si>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</si>
  <si>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</si>
  <si>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</si>
  <si>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</si>
  <si>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</si>
  <si>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</si>
  <si>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</si>
  <si>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</si>
  <si>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</si>
  <si>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</si>
  <si>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</si>
  <si>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</si>
  <si>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</si>
  <si>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</si>
  <si>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</si>
  <si>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</si>
  <si>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</si>
  <si>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</si>
  <si>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</si>
  <si>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</si>
  <si>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</si>
  <si>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</si>
  <si>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</si>
  <si>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</si>
  <si>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</si>
  <si>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</si>
  <si>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</si>
  <si>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</si>
  <si>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</si>
  <si>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</si>
  <si>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</si>
  <si>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</si>
  <si>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</si>
  <si>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</si>
  <si>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</si>
  <si>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</si>
  <si>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</si>
  <si>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</si>
  <si>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</si>
  <si>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</si>
  <si>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</si>
  <si>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</si>
  <si>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</si>
  <si>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</si>
  <si>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</si>
  <si>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</si>
  <si>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</si>
  <si>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</si>
  <si>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</si>
  <si>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</si>
  <si>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</si>
  <si>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</si>
  <si>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</si>
  <si>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</si>
  <si>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</si>
  <si>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</si>
  <si>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</si>
  <si>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</si>
  <si>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</si>
  <si>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</si>
  <si>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</si>
  <si>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</si>
  <si>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</si>
  <si>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</si>
  <si>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</si>
  <si>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</si>
  <si>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</si>
  <si>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</si>
  <si>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</si>
  <si>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</si>
  <si>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</si>
  <si>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</si>
  <si>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</si>
  <si>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</si>
  <si>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</si>
  <si>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</si>
  <si>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</si>
  <si>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</si>
  <si>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</si>
  <si>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</si>
  <si>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</si>
  <si>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</si>
  <si>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</si>
  <si>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</si>
  <si>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</si>
  <si>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</si>
  <si>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</si>
  <si>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</si>
  <si>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</si>
  <si>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</si>
  <si>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</si>
  <si>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</si>
  <si>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</si>
  <si>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</si>
  <si>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</si>
  <si>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</si>
  <si>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</si>
  <si>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</si>
  <si>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</si>
  <si>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</si>
  <si>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</si>
  <si>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</si>
  <si>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</si>
  <si>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</si>
  <si>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</si>
  <si>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</si>
  <si>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</si>
  <si>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</si>
  <si>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</si>
  <si>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</si>
  <si>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</si>
  <si>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</si>
  <si>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</si>
  <si>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</si>
  <si>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</si>
  <si>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</si>
  <si>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</si>
  <si>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</si>
  <si>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</si>
  <si>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</si>
  <si>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</si>
  <si>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</si>
  <si>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</si>
  <si>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</si>
  <si>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</si>
  <si>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</si>
  <si>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</si>
  <si>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</si>
  <si>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</si>
  <si>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</si>
  <si>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</si>
  <si>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</si>
  <si>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</si>
  <si>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</si>
  <si>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</si>
  <si>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</si>
  <si>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</si>
  <si>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</si>
  <si>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</si>
  <si>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</si>
  <si>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</si>
  <si>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</si>
  <si>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</si>
  <si>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</si>
  <si>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</si>
  <si>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</si>
  <si>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</si>
  <si>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</si>
  <si>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</si>
  <si>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</si>
  <si>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</si>
  <si>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</si>
  <si>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</si>
  <si>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</si>
  <si>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</si>
  <si>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</si>
  <si>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</si>
  <si>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</si>
  <si>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</si>
  <si>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</si>
  <si>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</si>
  <si>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</si>
  <si>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</si>
  <si>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</si>
  <si>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</si>
  <si>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</si>
  <si>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</si>
  <si>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</si>
  <si>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</si>
  <si>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</si>
  <si>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</si>
  <si>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</si>
  <si>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</si>
  <si>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</si>
  <si>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</si>
  <si>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</si>
  <si>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</si>
  <si>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</si>
  <si>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</si>
  <si>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</si>
  <si>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</si>
  <si>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</si>
  <si>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</si>
  <si>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</si>
  <si>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</si>
  <si>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</si>
  <si>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</si>
  <si>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</si>
  <si>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</si>
  <si>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</si>
  <si>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</si>
  <si>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</si>
  <si>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</si>
  <si>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</si>
  <si>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</si>
  <si>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</si>
  <si>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</si>
  <si>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</si>
  <si>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</si>
  <si>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</si>
  <si>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</si>
  <si>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</si>
  <si>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</si>
  <si>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</si>
  <si>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</si>
  <si>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</si>
  <si>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</si>
  <si>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</si>
  <si>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</si>
  <si>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</si>
  <si>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</si>
  <si>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</si>
  <si>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</si>
  <si>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</si>
  <si>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</si>
  <si>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</si>
  <si>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</si>
  <si>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</si>
  <si>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</si>
  <si>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</si>
  <si>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</si>
  <si>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</si>
  <si>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</si>
  <si>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</si>
  <si>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</si>
  <si>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</si>
  <si>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</si>
  <si>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</si>
  <si>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</si>
  <si>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</si>
  <si>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</si>
  <si>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</si>
  <si>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</si>
  <si>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</si>
  <si>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</si>
  <si>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</si>
  <si>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</si>
  <si>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</si>
  <si>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</si>
  <si>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</si>
  <si>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</si>
  <si>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</si>
  <si>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</si>
  <si>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</si>
  <si>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</si>
  <si>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</si>
  <si>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</si>
  <si>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</si>
  <si>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</si>
  <si>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</si>
  <si>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</si>
  <si>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</si>
  <si>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</si>
  <si>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</si>
  <si>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</si>
  <si>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</si>
  <si>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</si>
  <si>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</si>
  <si>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</si>
  <si>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</si>
  <si>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</si>
  <si>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</si>
  <si>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</si>
  <si>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</si>
  <si>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</si>
  <si>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</si>
  <si>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</si>
  <si>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</si>
  <si>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</si>
  <si>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</si>
  <si>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</si>
  <si>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</si>
  <si>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</si>
  <si>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</si>
  <si>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</si>
  <si>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</si>
  <si>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</si>
  <si>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</si>
  <si>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</si>
  <si>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</si>
  <si>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</si>
  <si>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</si>
  <si>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</si>
  <si>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</si>
  <si>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</si>
  <si>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</si>
  <si>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</si>
  <si>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</si>
  <si>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</si>
  <si>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</si>
  <si>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</si>
  <si>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</si>
  <si>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</si>
  <si>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</si>
  <si>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</si>
  <si>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</si>
  <si>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</si>
  <si>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</si>
  <si>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</si>
  <si>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</si>
  <si>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</si>
  <si>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</si>
  <si>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</si>
  <si>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</si>
  <si>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</si>
  <si>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</si>
  <si>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</si>
  <si>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</si>
  <si>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</si>
  <si>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</si>
  <si>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</si>
  <si>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</si>
  <si>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</si>
  <si>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</si>
  <si>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</si>
  <si>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</si>
  <si>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</si>
  <si>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</si>
  <si>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</si>
  <si>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</si>
  <si>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</si>
  <si>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</si>
  <si>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</si>
  <si>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</si>
  <si>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</si>
  <si>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</si>
  <si>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</si>
  <si>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</si>
  <si>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</si>
  <si>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</si>
  <si>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</si>
  <si>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</si>
  <si>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</si>
  <si>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</si>
  <si>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</si>
  <si>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</si>
  <si>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</si>
  <si>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</si>
  <si>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</si>
  <si>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</si>
  <si>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</si>
  <si>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</si>
  <si>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</si>
  <si>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</si>
  <si>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</si>
  <si>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</si>
  <si>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</si>
  <si>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</si>
  <si>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</si>
  <si>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</si>
  <si>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</si>
  <si>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</si>
  <si>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</si>
  <si>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</si>
  <si>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</si>
  <si>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</si>
  <si>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</si>
  <si>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</si>
  <si>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</si>
  <si>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</si>
  <si>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</si>
  <si>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</si>
  <si>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</si>
  <si>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</si>
  <si>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</si>
  <si>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</si>
  <si>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</si>
  <si>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</si>
  <si>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</si>
  <si>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</si>
  <si>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</si>
  <si>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</si>
  <si>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</si>
  <si>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</si>
  <si>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</si>
  <si>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</si>
  <si>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</si>
  <si>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</si>
  <si>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</si>
  <si>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</si>
  <si>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</si>
  <si>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</si>
  <si>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</si>
  <si>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</si>
  <si>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</si>
  <si>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</si>
  <si>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</si>
  <si>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</si>
  <si>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</si>
  <si>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</si>
  <si>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</si>
  <si>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</si>
  <si>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</si>
  <si>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</si>
  <si>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</si>
  <si>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</si>
  <si>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</si>
  <si>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</si>
  <si>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</si>
  <si>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</si>
  <si>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</si>
  <si>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</si>
  <si>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</si>
  <si>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</si>
  <si>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</si>
  <si>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</si>
  <si>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</si>
  <si>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</si>
  <si>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</si>
  <si>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</si>
  <si>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</si>
  <si>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</si>
  <si>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</si>
  <si>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</si>
  <si>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</si>
  <si>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</si>
  <si>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</si>
  <si>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</si>
  <si>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</si>
  <si>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</si>
  <si>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</si>
  <si>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</si>
  <si>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</si>
  <si>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</si>
  <si>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</si>
  <si>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</si>
  <si>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</si>
  <si>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</si>
  <si>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</si>
  <si>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</si>
  <si>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</si>
  <si>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</si>
  <si>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</si>
  <si>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</si>
  <si>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</si>
  <si>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</si>
  <si>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</si>
  <si>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</si>
  <si>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</si>
  <si>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</si>
  <si>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</si>
  <si>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</si>
  <si>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</si>
  <si>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</si>
  <si>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</si>
  <si>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</si>
  <si>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</si>
  <si>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</si>
  <si>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</si>
  <si>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</si>
  <si>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</si>
  <si>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</si>
  <si>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</si>
  <si>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</si>
  <si>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</si>
  <si>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</si>
  <si>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</si>
  <si>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</si>
  <si>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</si>
  <si>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</si>
  <si>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</si>
  <si>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</si>
  <si>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</si>
  <si>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</si>
  <si>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</si>
  <si>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</si>
  <si>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</si>
  <si>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</si>
  <si>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</si>
  <si>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</si>
  <si>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</si>
  <si>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</si>
  <si>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</si>
  <si>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</si>
  <si>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</si>
  <si>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</si>
  <si>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</si>
  <si>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</si>
  <si>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</si>
  <si>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</si>
  <si>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</si>
  <si>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</si>
  <si>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</si>
  <si>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</si>
  <si>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</si>
  <si>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</si>
  <si>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</si>
  <si>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</si>
  <si>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</si>
  <si>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</si>
  <si>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</si>
  <si>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</si>
  <si>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</si>
  <si>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</si>
  <si>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</si>
  <si>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</si>
  <si>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</si>
  <si>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</si>
  <si>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</si>
  <si>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</si>
  <si>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</si>
  <si>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</si>
  <si>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</si>
  <si>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</si>
  <si>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</si>
  <si>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</si>
  <si>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</si>
  <si>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</si>
  <si>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</si>
  <si>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</si>
  <si>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</si>
  <si>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</si>
  <si>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</si>
  <si>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</si>
  <si>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</si>
  <si>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</si>
  <si>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</si>
  <si>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</si>
  <si>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</si>
  <si>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</si>
  <si>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</si>
  <si>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</si>
  <si>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</si>
  <si>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</si>
  <si>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</si>
  <si>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</si>
  <si>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</si>
  <si>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</si>
  <si>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</si>
  <si>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</si>
  <si>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</si>
  <si>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</si>
  <si>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</si>
  <si>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</si>
  <si>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</si>
  <si>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</si>
  <si>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</si>
  <si>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</si>
  <si>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</si>
  <si>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</si>
  <si>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</si>
  <si>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</si>
  <si>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</si>
  <si>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</si>
  <si>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</si>
  <si>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</si>
  <si>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</si>
  <si>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</si>
  <si>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</si>
  <si>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</si>
  <si>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</si>
  <si>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</si>
  <si>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</si>
  <si>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</si>
  <si>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</si>
  <si>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</si>
  <si>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</si>
  <si>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</si>
  <si>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</si>
  <si>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</si>
  <si>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</si>
  <si>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</si>
  <si>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</si>
  <si>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</si>
  <si>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</si>
  <si>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</si>
  <si>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</si>
  <si>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</si>
  <si>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</si>
  <si>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</si>
  <si>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</si>
  <si>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</si>
  <si>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</si>
  <si>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</si>
  <si>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</si>
  <si>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</si>
  <si>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</si>
  <si>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</si>
  <si>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</si>
  <si>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</si>
  <si>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</si>
  <si>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</si>
  <si>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</si>
  <si>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</si>
  <si>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</si>
  <si>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</si>
  <si>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</si>
  <si>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</si>
  <si>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</si>
  <si>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</si>
  <si>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</si>
  <si>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</si>
  <si>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</si>
  <si>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</si>
  <si>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</si>
  <si>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</si>
  <si>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</si>
  <si>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</si>
  <si>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</si>
  <si>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</si>
  <si>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</si>
  <si>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</si>
  <si>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</si>
  <si>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</si>
  <si>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</si>
  <si>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</si>
  <si>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</si>
  <si>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</si>
  <si>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</si>
  <si>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</si>
  <si>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</si>
  <si>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</si>
  <si>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</si>
  <si>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</si>
  <si>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</si>
  <si>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</si>
  <si>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</si>
  <si>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</si>
  <si>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</si>
  <si>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</si>
  <si>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</si>
  <si>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</si>
  <si>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</si>
  <si>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</si>
  <si>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</si>
  <si>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</si>
  <si>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</si>
  <si>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</si>
  <si>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</si>
  <si>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</si>
  <si>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</si>
  <si>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</si>
  <si>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</si>
  <si>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</si>
  <si>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</si>
  <si>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</si>
  <si>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</si>
  <si>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</si>
  <si>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</si>
  <si>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</si>
  <si>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</si>
  <si>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</si>
  <si>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</si>
  <si>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</si>
  <si>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</si>
  <si>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</si>
  <si>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</si>
  <si>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</si>
  <si>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</si>
  <si>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</si>
  <si>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</si>
  <si>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</si>
  <si>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</si>
  <si>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</si>
  <si>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</si>
  <si>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</si>
  <si>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</si>
  <si>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</si>
  <si>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</si>
  <si>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</si>
  <si>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</si>
  <si>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</si>
  <si>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</si>
  <si>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</si>
  <si>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</si>
  <si>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</si>
  <si>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</si>
  <si>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</si>
  <si>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</si>
  <si>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</si>
  <si>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</si>
  <si>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</si>
  <si>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</si>
  <si>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</si>
  <si>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</si>
  <si>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</si>
  <si>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</si>
  <si>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</si>
  <si>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</si>
  <si>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</si>
  <si>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</si>
  <si>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</si>
  <si>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</si>
  <si>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</si>
  <si>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</si>
  <si>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</si>
  <si>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</si>
  <si>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</si>
  <si>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</si>
  <si>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</si>
  <si>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</si>
  <si>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</si>
  <si>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</si>
  <si>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</si>
  <si>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</si>
  <si>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</si>
  <si>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</si>
  <si>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</si>
  <si>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</si>
  <si>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</si>
  <si>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</si>
  <si>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</si>
  <si>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</si>
  <si>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</si>
  <si>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</si>
  <si>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</si>
  <si>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</si>
  <si>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</si>
  <si>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</si>
  <si>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</si>
  <si>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</si>
  <si>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</si>
  <si>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</si>
  <si>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</si>
  <si>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</si>
  <si>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</si>
  <si>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</si>
  <si>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</si>
  <si>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</si>
  <si>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</si>
  <si>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</si>
  <si>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</si>
  <si>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</si>
  <si>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</si>
  <si>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</si>
  <si>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</si>
  <si>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</si>
  <si>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</si>
  <si>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</si>
  <si>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</si>
  <si>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</si>
  <si>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</si>
  <si>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</si>
  <si>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</si>
  <si>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</si>
  <si>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</si>
  <si>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</si>
  <si>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</si>
  <si>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</si>
  <si>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</si>
  <si>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</si>
  <si>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</si>
  <si>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</si>
  <si>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</si>
  <si>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</si>
  <si>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</si>
  <si>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</si>
  <si>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</si>
  <si>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</si>
  <si>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</si>
  <si>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</si>
  <si>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</si>
  <si>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</si>
  <si>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</si>
  <si>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</si>
  <si>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</si>
  <si>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</si>
  <si>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</si>
  <si>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</si>
  <si>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</si>
  <si>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</si>
  <si>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</si>
  <si>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</si>
  <si>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</si>
  <si>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</si>
  <si>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</si>
  <si>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</si>
  <si>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</si>
  <si>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</si>
  <si>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</si>
  <si>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</si>
  <si>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</si>
  <si>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</si>
  <si>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</si>
  <si>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</si>
  <si>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</si>
  <si>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</si>
  <si>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</si>
  <si>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</si>
  <si>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</si>
  <si>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</si>
  <si>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</si>
  <si>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</si>
  <si>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</si>
  <si>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</si>
  <si>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</si>
  <si>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</si>
  <si>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</si>
  <si>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</si>
  <si>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</si>
  <si>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</si>
  <si>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</si>
  <si>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</si>
  <si>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</si>
  <si>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</si>
  <si>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</si>
  <si>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</si>
  <si>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</si>
  <si>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</si>
  <si>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</si>
  <si>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</si>
  <si>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</si>
  <si>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</si>
  <si>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</si>
  <si>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</si>
  <si>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</si>
  <si>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</si>
  <si>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</si>
  <si>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</si>
  <si>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</si>
  <si>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</si>
  <si>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</si>
  <si>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</si>
  <si>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</si>
  <si>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</si>
  <si>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</si>
  <si>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</si>
  <si>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</si>
  <si>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</si>
  <si>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</si>
  <si>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</si>
  <si>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</si>
  <si>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</si>
  <si>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</si>
  <si>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</si>
  <si>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</si>
  <si>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</si>
  <si>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</si>
  <si>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</si>
  <si>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</si>
  <si>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</si>
  <si>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</si>
  <si>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</si>
  <si>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</si>
  <si>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</si>
  <si>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</si>
  <si>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</si>
  <si>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</si>
  <si>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</si>
  <si>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</si>
  <si>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</si>
  <si>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</si>
  <si>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</si>
  <si>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</si>
  <si>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</si>
  <si>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</si>
  <si>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</si>
  <si>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</si>
  <si>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</si>
  <si>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</si>
  <si>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</si>
  <si>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</si>
  <si>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</si>
  <si>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</si>
  <si>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</si>
  <si>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</si>
  <si>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</si>
  <si>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</si>
  <si>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</si>
  <si>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</si>
  <si>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</si>
  <si>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</si>
  <si>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</si>
  <si>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</si>
  <si>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</si>
  <si>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</si>
  <si>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</si>
  <si>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</si>
  <si>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</si>
  <si>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</si>
  <si>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</si>
  <si>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</si>
  <si>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</si>
  <si>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</si>
  <si>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</si>
  <si>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</si>
  <si>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</si>
  <si>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</si>
  <si>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</si>
  <si>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</si>
  <si>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</si>
  <si>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</si>
  <si>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</si>
  <si>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</si>
  <si>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</si>
  <si>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</si>
  <si>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</si>
  <si>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</si>
  <si>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</si>
  <si>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</si>
  <si>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</si>
  <si>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</si>
  <si>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</si>
  <si>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</si>
  <si>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</si>
  <si>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</si>
  <si>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</si>
  <si>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</si>
  <si>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</si>
  <si>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</si>
  <si>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</si>
  <si>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</si>
  <si>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</si>
  <si>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</si>
  <si>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</si>
  <si>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</si>
  <si>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</si>
  <si>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</si>
  <si>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</si>
  <si>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</si>
  <si>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</si>
  <si>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</si>
  <si>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</si>
  <si>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</si>
  <si>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</si>
  <si>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</si>
  <si>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</si>
  <si>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</si>
  <si>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</si>
  <si>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</si>
  <si>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</si>
  <si>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</si>
  <si>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</si>
  <si>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</si>
  <si>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</si>
  <si>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</si>
  <si>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</si>
  <si>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</si>
  <si>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</si>
  <si>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</si>
  <si>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</si>
  <si>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</si>
  <si>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</si>
  <si>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</si>
  <si>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</si>
  <si>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</si>
  <si>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</si>
  <si>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</si>
  <si>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</si>
  <si>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</si>
  <si>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</si>
  <si>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</si>
  <si>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</si>
  <si>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</si>
  <si>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</si>
  <si>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</si>
  <si>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</si>
  <si>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</si>
  <si>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</si>
  <si>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</si>
  <si>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</si>
  <si>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</si>
  <si>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</si>
  <si>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</si>
  <si>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</si>
  <si>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</si>
  <si>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</si>
  <si>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</si>
  <si>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</si>
  <si>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</si>
  <si>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</si>
  <si>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</si>
  <si>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</si>
  <si>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</si>
  <si>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</si>
  <si>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</si>
  <si>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</si>
  <si>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</si>
  <si>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</si>
  <si>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</si>
  <si>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</si>
  <si>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</si>
  <si>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</si>
  <si>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</si>
  <si>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</si>
  <si>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</si>
  <si>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</si>
  <si>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</si>
  <si>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</si>
  <si>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</si>
  <si>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</si>
  <si>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</si>
  <si>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</si>
  <si>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</si>
  <si>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</si>
  <si>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</si>
  <si>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</si>
  <si>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</si>
  <si>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</si>
  <si>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</si>
  <si>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</si>
  <si>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</si>
  <si>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</si>
  <si>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</si>
  <si>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</si>
  <si>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</si>
  <si>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</si>
  <si>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</si>
  <si>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</si>
  <si>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</si>
  <si>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</si>
  <si>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</si>
  <si>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</si>
  <si>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</si>
  <si>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</si>
  <si>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</si>
  <si>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</si>
  <si>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</si>
  <si>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</si>
  <si>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</si>
  <si>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</si>
  <si>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</si>
  <si>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</si>
  <si>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</si>
  <si>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</si>
  <si>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</si>
  <si>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</si>
  <si>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</si>
  <si>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</si>
  <si>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</si>
  <si>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</si>
  <si>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</si>
  <si>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</si>
  <si>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</si>
  <si>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</si>
  <si>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</si>
  <si>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</si>
  <si>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</si>
  <si>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</si>
  <si>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</si>
  <si>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</si>
  <si>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</si>
  <si>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</si>
  <si>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</si>
  <si>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</si>
  <si>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</si>
  <si>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</si>
  <si>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</si>
  <si>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</si>
  <si>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</si>
  <si>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</si>
  <si>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</si>
  <si>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</si>
  <si>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</si>
  <si>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</si>
  <si>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</si>
  <si>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</si>
  <si>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</si>
  <si>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</si>
  <si>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</si>
  <si>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</si>
  <si>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</si>
  <si>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</si>
  <si>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</si>
  <si>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</si>
  <si>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</si>
  <si>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</si>
  <si>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</si>
  <si>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</si>
  <si>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</si>
  <si>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</si>
  <si>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</si>
  <si>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</si>
  <si>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</si>
  <si>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</si>
  <si>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</si>
  <si>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</si>
  <si>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</si>
  <si>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</si>
  <si>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</si>
  <si>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</si>
  <si>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</si>
  <si>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</si>
  <si>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</si>
  <si>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</si>
  <si>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</si>
  <si>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</si>
  <si>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</si>
  <si>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</si>
  <si>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</si>
  <si>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</si>
  <si>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</si>
  <si>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</si>
  <si>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</si>
  <si>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</si>
  <si>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</si>
  <si>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</si>
  <si>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</si>
  <si>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</si>
  <si>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</si>
  <si>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</si>
  <si>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</si>
  <si>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</si>
  <si>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</si>
  <si>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</si>
  <si>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</si>
  <si>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</si>
  <si>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</si>
  <si>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</si>
  <si>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</si>
  <si>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</si>
  <si>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</si>
  <si>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</si>
  <si>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</si>
  <si>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</si>
  <si>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</si>
  <si>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</si>
  <si>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</si>
  <si>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</si>
  <si>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</si>
  <si>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</si>
  <si>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</si>
  <si>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</si>
  <si>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</si>
  <si>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</si>
  <si>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</si>
  <si>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</si>
  <si>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</si>
  <si>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</si>
  <si>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</si>
  <si>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</si>
  <si>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</si>
  <si>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</si>
  <si>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</si>
  <si>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</si>
  <si>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</si>
  <si>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</si>
  <si>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</si>
  <si>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</si>
  <si>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</si>
  <si>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</si>
  <si>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</si>
  <si>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</si>
  <si>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</si>
  <si>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</si>
  <si>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</si>
  <si>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</si>
  <si>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</si>
  <si>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</si>
  <si>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</si>
  <si>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</si>
  <si>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</si>
  <si>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</si>
  <si>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</si>
  <si>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</si>
  <si>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</si>
  <si>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</si>
  <si>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</si>
  <si>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</si>
  <si>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</si>
  <si>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</si>
  <si>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</si>
  <si>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</si>
  <si>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</si>
  <si>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</si>
  <si>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</si>
  <si>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</si>
  <si>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</si>
  <si>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</si>
  <si>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</si>
  <si>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</si>
  <si>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</si>
  <si>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</si>
  <si>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</si>
  <si>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</si>
  <si>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</si>
  <si>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</si>
  <si>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</si>
  <si>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</si>
  <si>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</si>
  <si>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</si>
  <si>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</si>
  <si>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</si>
  <si>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</si>
  <si>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</si>
  <si>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</si>
  <si>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</si>
  <si>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</si>
  <si>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</si>
  <si>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</si>
  <si>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</si>
  <si>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</si>
  <si>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</si>
  <si>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</si>
  <si>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</si>
  <si>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</si>
  <si>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</si>
  <si>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</si>
  <si>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</si>
  <si>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</si>
  <si>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</si>
  <si>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</si>
  <si>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</si>
  <si>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</si>
  <si>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</si>
  <si>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</si>
  <si>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</si>
  <si>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</si>
  <si>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</si>
  <si>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</si>
  <si>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</si>
  <si>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</si>
  <si>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</si>
  <si>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</si>
  <si>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</si>
  <si>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</si>
  <si>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</si>
  <si>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</si>
  <si>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</si>
  <si>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</si>
  <si>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</si>
  <si>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</si>
  <si>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</si>
  <si>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</si>
  <si>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</si>
  <si>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</si>
  <si>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</si>
  <si>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</si>
  <si>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</si>
  <si>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</si>
  <si>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</si>
  <si>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</si>
  <si>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</si>
  <si>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</si>
  <si>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</si>
  <si>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</si>
  <si>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</si>
  <si>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</si>
  <si>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</si>
  <si>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</si>
  <si>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</si>
  <si>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</si>
  <si>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</si>
  <si>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</si>
  <si>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</si>
  <si>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</si>
  <si>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</si>
  <si>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</si>
  <si>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</si>
  <si>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</si>
  <si>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</si>
  <si>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</si>
  <si>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</si>
  <si>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</si>
  <si>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</si>
  <si>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</si>
  <si>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</si>
  <si>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</si>
  <si>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</si>
  <si>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</si>
  <si>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</si>
  <si>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</si>
  <si>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</si>
  <si>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</si>
  <si>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</si>
  <si>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</si>
  <si>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</si>
  <si>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</si>
  <si>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</si>
  <si>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</si>
  <si>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</si>
  <si>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</si>
  <si>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</si>
  <si>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</si>
  <si>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</si>
  <si>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</si>
  <si>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</si>
  <si>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</si>
  <si>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</si>
  <si>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</si>
  <si>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</si>
  <si>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</si>
  <si>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</si>
  <si>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</si>
  <si>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</si>
  <si>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</si>
  <si>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</si>
  <si>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</si>
  <si>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</si>
  <si>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</si>
  <si>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</si>
  <si>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</si>
  <si>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</si>
  <si>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</si>
  <si>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</si>
  <si>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</si>
  <si>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</si>
  <si>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</si>
  <si>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</si>
  <si>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</si>
  <si>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</si>
  <si>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</si>
  <si>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</si>
  <si>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</si>
  <si>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</si>
  <si>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</si>
  <si>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</si>
  <si>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</si>
  <si>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</si>
  <si>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</si>
  <si>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</si>
  <si>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</si>
  <si>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</si>
  <si>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</si>
  <si>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</si>
  <si>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</si>
  <si>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</si>
  <si>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</si>
  <si>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</si>
  <si>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</si>
  <si>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</si>
  <si>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</si>
  <si>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</si>
  <si>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</si>
  <si>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</si>
  <si>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</si>
  <si>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</si>
  <si>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</si>
  <si>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</si>
  <si>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</si>
  <si>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</si>
  <si>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</si>
  <si>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</si>
  <si>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</si>
  <si>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</si>
  <si>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</si>
  <si>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</si>
  <si>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</si>
  <si>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</si>
  <si>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</si>
  <si>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</si>
  <si>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</si>
  <si>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</si>
  <si>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</si>
  <si>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</si>
  <si>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</si>
  <si>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</si>
  <si>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</si>
  <si>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</si>
  <si>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</si>
  <si>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</si>
  <si>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</si>
  <si>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</si>
  <si>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</si>
  <si>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</si>
  <si>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</si>
  <si>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</si>
  <si>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</si>
  <si>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</si>
  <si>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</si>
  <si>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</si>
  <si>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</si>
  <si>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</si>
  <si>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</si>
  <si>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</si>
  <si>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</si>
  <si>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</si>
  <si>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</si>
  <si>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</si>
  <si>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</si>
  <si>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</si>
  <si>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</si>
  <si>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</si>
  <si>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</si>
  <si>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</si>
  <si>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</si>
  <si>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</si>
  <si>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</si>
  <si>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</si>
  <si>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</si>
  <si>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</si>
  <si>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</si>
  <si>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</si>
  <si>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</si>
  <si>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</si>
  <si>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</si>
  <si>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</si>
  <si>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</si>
  <si>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</si>
  <si>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</si>
  <si>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</si>
  <si>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</si>
  <si>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</si>
  <si>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</si>
  <si>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</si>
  <si>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</si>
  <si>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</si>
  <si>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</si>
  <si>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</si>
  <si>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</si>
  <si>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</si>
  <si>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</si>
  <si>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</si>
  <si>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</si>
  <si>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</si>
  <si>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</si>
  <si>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</si>
  <si>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</si>
  <si>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</si>
  <si>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</si>
  <si>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</si>
  <si>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</si>
  <si>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</si>
  <si>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</si>
  <si>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</si>
  <si>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</si>
  <si>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</si>
  <si>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</si>
  <si>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</si>
  <si>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</si>
  <si>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</si>
  <si>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</si>
  <si>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</si>
  <si>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</si>
  <si>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</si>
  <si>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</si>
  <si>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</si>
  <si>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</si>
  <si>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</si>
  <si>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</si>
  <si>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</si>
  <si>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</si>
  <si>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</si>
  <si>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</si>
  <si>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</si>
  <si>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</si>
  <si>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</si>
  <si>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</si>
  <si>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</si>
  <si>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</si>
  <si>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</si>
  <si>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</si>
  <si>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</si>
  <si>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</si>
  <si>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</si>
  <si>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</si>
  <si>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</si>
  <si>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</si>
  <si>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</si>
  <si>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</si>
  <si>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</si>
  <si>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</si>
  <si>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</si>
  <si>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</si>
  <si>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</si>
  <si>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</si>
  <si>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</si>
  <si>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</si>
  <si>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</si>
  <si>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</si>
  <si>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</si>
  <si>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</si>
  <si>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</si>
  <si>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</si>
  <si>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</si>
  <si>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</si>
  <si>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</si>
  <si>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</si>
  <si>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</si>
  <si>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</si>
  <si>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</si>
  <si>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</si>
  <si>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</si>
  <si>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</si>
  <si>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</si>
  <si>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</si>
  <si>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</si>
  <si>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</si>
  <si>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</si>
  <si>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</si>
  <si>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</si>
  <si>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</si>
  <si>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</si>
  <si>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</si>
  <si>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</si>
  <si>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</si>
  <si>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</si>
  <si>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</si>
  <si>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</si>
  <si>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</si>
  <si>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</si>
  <si>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</si>
  <si>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</si>
  <si>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</si>
  <si>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</si>
  <si>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</si>
  <si>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</si>
  <si>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</si>
  <si>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</si>
  <si>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</si>
  <si>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</si>
  <si>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</si>
  <si>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</si>
  <si>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</si>
  <si>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</si>
  <si>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</si>
  <si>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</si>
  <si>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</si>
  <si>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</si>
  <si>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</si>
  <si>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</si>
  <si>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</si>
  <si>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</si>
  <si>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</si>
  <si>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</si>
  <si>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</si>
  <si>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</si>
  <si>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</si>
  <si>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</si>
  <si>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</si>
  <si>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</si>
  <si>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</si>
  <si>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</si>
  <si>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</si>
  <si>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</si>
  <si>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</si>
  <si>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</si>
  <si>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</si>
  <si>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</si>
  <si>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</si>
  <si>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</si>
  <si>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</si>
  <si>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</si>
  <si>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</si>
  <si>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</si>
  <si>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</si>
  <si>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</si>
  <si>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</si>
  <si>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</si>
  <si>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</si>
  <si>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</si>
  <si>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</si>
  <si>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</si>
  <si>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</si>
  <si>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</si>
  <si>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</si>
  <si>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</si>
  <si>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</si>
  <si>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</si>
  <si>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</si>
  <si>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</si>
  <si>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</si>
  <si>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</si>
  <si>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</si>
  <si>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</si>
  <si>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</si>
  <si>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</si>
  <si>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</si>
  <si>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</si>
  <si>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</si>
  <si>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</si>
  <si>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</si>
  <si>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</si>
  <si>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</si>
  <si>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</si>
  <si>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</si>
  <si>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</si>
  <si>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</si>
  <si>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</si>
  <si>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</si>
  <si>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</si>
  <si>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</si>
  <si>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</si>
  <si>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</si>
  <si>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</si>
  <si>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</si>
  <si>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</si>
  <si>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</si>
  <si>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</si>
  <si>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</si>
  <si>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</si>
  <si>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</si>
  <si>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</si>
  <si>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</si>
  <si>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</si>
  <si>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</si>
  <si>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</si>
  <si>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</si>
  <si>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</si>
  <si>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</si>
  <si>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</si>
  <si>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</si>
  <si>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</si>
  <si>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</si>
  <si>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</si>
  <si>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</si>
  <si>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</si>
  <si>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</si>
  <si>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</si>
  <si>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</si>
  <si>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</si>
  <si>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</si>
  <si>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</si>
  <si>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</si>
  <si>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</si>
  <si>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</si>
  <si>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</si>
  <si>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</si>
  <si>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</si>
  <si>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</si>
  <si>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</si>
  <si>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</si>
  <si>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</si>
  <si>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</si>
  <si>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</si>
  <si>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</si>
  <si>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</si>
  <si>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</si>
  <si>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</si>
  <si>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</si>
  <si>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</si>
  <si>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</si>
  <si>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</si>
  <si>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</si>
  <si>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</si>
  <si>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</si>
  <si>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</si>
  <si>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</si>
  <si>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</si>
  <si>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</si>
  <si>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</si>
  <si>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</si>
  <si>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</si>
  <si>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</si>
  <si>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</si>
  <si>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</si>
  <si>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</si>
  <si>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</si>
  <si>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</si>
  <si>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</si>
  <si>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</si>
  <si>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</si>
  <si>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</si>
  <si>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</si>
  <si>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</si>
  <si>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</si>
  <si>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</si>
  <si>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</si>
  <si>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</si>
  <si>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</si>
  <si>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</si>
  <si>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</si>
  <si>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</si>
  <si>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</si>
  <si>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</si>
  <si>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</si>
  <si>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</si>
  <si>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</si>
  <si>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</si>
  <si>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</si>
  <si>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</si>
  <si>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</si>
  <si>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</si>
  <si>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</si>
  <si>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</si>
  <si>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</si>
  <si>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</si>
  <si>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</si>
  <si>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</si>
  <si>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</si>
  <si>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</si>
  <si>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</si>
  <si>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</si>
  <si>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</si>
  <si>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</si>
  <si>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</si>
  <si>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</si>
  <si>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</si>
  <si>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</si>
  <si>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</si>
  <si>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</si>
  <si>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</si>
  <si>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</si>
  <si>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</si>
  <si>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</si>
  <si>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</si>
  <si>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</si>
  <si>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</si>
  <si>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</si>
  <si>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</si>
  <si>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</si>
  <si>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</si>
  <si>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</si>
  <si>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</si>
  <si>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</si>
  <si>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</si>
  <si>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</si>
  <si>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</si>
  <si>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</si>
  <si>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</si>
  <si>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</si>
  <si>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</si>
  <si>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</si>
  <si>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</si>
  <si>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</si>
  <si>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</si>
  <si>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</si>
  <si>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</si>
  <si>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</si>
  <si>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</si>
  <si>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</si>
  <si>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</si>
  <si>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</si>
  <si>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</si>
  <si>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</si>
  <si>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</si>
  <si>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</si>
  <si>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</si>
  <si>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</si>
  <si>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</si>
  <si>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</si>
  <si>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</si>
  <si>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</si>
  <si>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</si>
  <si>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</si>
  <si>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</si>
  <si>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</si>
  <si>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</si>
  <si>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</si>
  <si>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</si>
  <si>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</si>
  <si>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</si>
  <si>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</si>
  <si>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</si>
  <si>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</si>
  <si>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</si>
  <si>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</si>
  <si>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</si>
  <si>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</si>
  <si>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</si>
  <si>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</si>
  <si>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</si>
  <si>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</si>
  <si>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</si>
  <si>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</si>
  <si>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</si>
  <si>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</si>
  <si>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</si>
  <si>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</si>
  <si>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</si>
  <si>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</si>
  <si>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</si>
  <si>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</si>
  <si>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</si>
  <si>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</si>
  <si>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</si>
  <si>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</si>
  <si>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</si>
  <si>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</si>
  <si>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</si>
  <si>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</si>
  <si>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</si>
  <si>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</si>
  <si>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</si>
  <si>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</si>
  <si>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</si>
  <si>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</si>
  <si>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</si>
  <si>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</si>
  <si>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</si>
  <si>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</si>
  <si>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</si>
  <si>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</si>
  <si>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</si>
  <si>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</si>
  <si>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</si>
  <si>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</si>
  <si>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</si>
  <si>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</si>
  <si>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</si>
  <si>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</si>
  <si>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</si>
  <si>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</si>
  <si>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</si>
  <si>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</si>
  <si>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</si>
  <si>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</si>
  <si>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</si>
  <si>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</si>
  <si>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</si>
  <si>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</si>
  <si>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</si>
  <si>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</si>
  <si>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</si>
  <si>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</si>
  <si>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</si>
  <si>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</si>
  <si>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</si>
  <si>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</si>
  <si>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</si>
  <si>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</si>
  <si>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</si>
  <si>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</si>
  <si>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</si>
  <si>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</si>
  <si>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</si>
  <si>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</si>
  <si>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</si>
  <si>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</si>
  <si>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</si>
  <si>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</si>
  <si>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</si>
  <si>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</si>
  <si>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</si>
  <si>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</si>
  <si>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</si>
  <si>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</si>
  <si>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</si>
  <si>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</si>
  <si>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</si>
  <si>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</si>
  <si>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</si>
  <si>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</si>
  <si>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</si>
  <si>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</si>
  <si>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</si>
  <si>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</si>
  <si>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</si>
  <si>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</si>
  <si>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</si>
  <si>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</si>
  <si>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</si>
  <si>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</si>
  <si>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</si>
  <si>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</si>
  <si>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</si>
  <si>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</si>
  <si>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</si>
  <si>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</si>
  <si>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</si>
  <si>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</si>
  <si>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</si>
  <si>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</si>
  <si>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</si>
  <si>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</si>
  <si>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</si>
  <si>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</si>
  <si>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</si>
  <si>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</si>
  <si>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</si>
  <si>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</si>
  <si>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</si>
  <si>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</si>
  <si>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</si>
  <si>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</si>
  <si>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</si>
  <si>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</si>
  <si>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</si>
  <si>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</si>
  <si>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</si>
  <si>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</si>
  <si>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</si>
  <si>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</si>
  <si>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</si>
  <si>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</si>
  <si>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</si>
  <si>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</si>
  <si>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</si>
  <si>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</si>
  <si>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</si>
  <si>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</si>
  <si>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</si>
  <si>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</si>
  <si>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</si>
  <si>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</si>
  <si>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</si>
  <si>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</si>
  <si>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</si>
  <si>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</si>
  <si>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</si>
  <si>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</si>
  <si>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</si>
  <si>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</si>
  <si>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</si>
  <si>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</si>
  <si>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</si>
  <si>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</si>
  <si>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</si>
  <si>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</si>
  <si>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</si>
  <si>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</si>
  <si>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</si>
  <si>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</si>
  <si>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</si>
  <si>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</si>
  <si>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</si>
  <si>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</si>
  <si>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</si>
  <si>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</si>
  <si>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</si>
  <si>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</si>
  <si>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</si>
  <si>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</si>
  <si>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</si>
  <si>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</si>
  <si>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</si>
  <si>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</si>
  <si>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</si>
  <si>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</si>
  <si>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</si>
  <si>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</si>
  <si>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</si>
  <si>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</si>
  <si>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</si>
  <si>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</si>
  <si>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</si>
  <si>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</si>
  <si>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</si>
  <si>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</si>
  <si>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</si>
  <si>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</si>
  <si>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</si>
  <si>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</si>
  <si>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</si>
  <si>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</si>
  <si>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</si>
  <si>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</si>
  <si>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</si>
  <si>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</si>
  <si>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</si>
  <si>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</si>
  <si>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</si>
  <si>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</si>
  <si>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</si>
  <si>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</si>
  <si>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</si>
  <si>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</si>
  <si>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</si>
  <si>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</si>
  <si>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</si>
  <si>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</si>
  <si>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</si>
  <si>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</si>
  <si>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</si>
  <si>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</si>
  <si>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</si>
  <si>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</si>
  <si>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</si>
  <si>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</si>
  <si>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</si>
  <si>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</si>
  <si>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</si>
  <si>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</si>
  <si>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</si>
  <si>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</si>
  <si>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</si>
  <si>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</si>
  <si>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</si>
  <si>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</si>
  <si>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</si>
  <si>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</si>
  <si>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</si>
  <si>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</si>
  <si>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</si>
  <si>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</si>
  <si>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</si>
  <si>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</si>
  <si>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</si>
  <si>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</si>
  <si>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</si>
  <si>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</si>
  <si>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</si>
  <si>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</si>
  <si>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</si>
  <si>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</si>
  <si>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</si>
  <si>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</si>
  <si>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</si>
  <si>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</si>
  <si>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</si>
  <si>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</si>
  <si>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</si>
  <si>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</si>
  <si>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</si>
  <si>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</si>
  <si>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</si>
  <si>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</si>
  <si>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</si>
  <si>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</si>
  <si>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</si>
  <si>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</si>
  <si>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</si>
  <si>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</si>
  <si>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</si>
  <si>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</si>
  <si>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</si>
  <si>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</si>
  <si>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</si>
  <si>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</si>
  <si>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</si>
  <si>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</si>
  <si>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</si>
  <si>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</si>
  <si>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</si>
  <si>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</si>
  <si>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</si>
  <si>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</si>
  <si>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</si>
  <si>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</si>
  <si>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</si>
  <si>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</si>
  <si>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</si>
  <si>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</si>
  <si>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</si>
  <si>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</si>
  <si>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</si>
  <si>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</si>
  <si>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</si>
  <si>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</si>
  <si>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</si>
  <si>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</si>
  <si>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</si>
  <si>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</si>
  <si>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</si>
  <si>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</si>
  <si>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</si>
  <si>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</si>
  <si>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</si>
  <si>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</si>
  <si>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</si>
  <si>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</si>
  <si>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</si>
  <si>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</si>
  <si>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</si>
  <si>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</si>
  <si>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</si>
  <si>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</si>
  <si>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</si>
  <si>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</si>
  <si>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</si>
  <si>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</si>
  <si>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</si>
  <si>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</si>
  <si>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</si>
  <si>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</si>
  <si>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</si>
  <si>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</si>
  <si>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</si>
  <si>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</si>
  <si>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</si>
  <si>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</si>
  <si>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</si>
  <si>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</si>
  <si>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</si>
  <si>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</si>
  <si>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</si>
  <si>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</si>
  <si>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</si>
  <si>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</si>
  <si>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</si>
  <si>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</si>
  <si>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</si>
  <si>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</si>
  <si>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</si>
  <si>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</si>
  <si>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</si>
  <si>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</si>
  <si>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</si>
  <si>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</si>
  <si>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</si>
  <si>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</si>
  <si>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</si>
  <si>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</si>
  <si>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</si>
  <si>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</si>
  <si>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</si>
  <si>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</si>
  <si>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</si>
  <si>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</si>
  <si>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</si>
  <si>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</si>
  <si>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</si>
  <si>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</si>
  <si>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</si>
  <si>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</si>
  <si>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</si>
  <si>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</si>
  <si>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</si>
  <si>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</si>
  <si>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</si>
  <si>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</si>
  <si>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</si>
  <si>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</si>
  <si>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</si>
  <si>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</si>
  <si>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</si>
  <si>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</si>
  <si>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</si>
  <si>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</si>
  <si>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</si>
  <si>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</si>
  <si>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</si>
  <si>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</si>
  <si>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</si>
  <si>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</si>
  <si>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</si>
  <si>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</si>
  <si>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</si>
  <si>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</si>
  <si>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</si>
  <si>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</si>
  <si>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</si>
  <si>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</si>
  <si>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</si>
  <si>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</si>
  <si>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</si>
  <si>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</si>
  <si>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</si>
  <si>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</si>
  <si>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</si>
  <si>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</si>
  <si>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</si>
  <si>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</si>
  <si>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</si>
  <si>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</si>
  <si>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</si>
  <si>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</si>
  <si>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</si>
  <si>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</si>
  <si>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</si>
  <si>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</si>
  <si>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</si>
  <si>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</si>
  <si>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</si>
  <si>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</si>
  <si>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</si>
  <si>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</si>
  <si>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</si>
  <si>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</si>
  <si>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</si>
  <si>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</si>
  <si>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</si>
  <si>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</si>
  <si>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</si>
  <si>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</si>
  <si>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</si>
  <si>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</si>
  <si>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</si>
  <si>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</si>
  <si>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</si>
  <si>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</si>
  <si>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</si>
  <si>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</si>
  <si>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</si>
  <si>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</si>
  <si>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</si>
  <si>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</si>
  <si>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</si>
  <si>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</si>
  <si>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</si>
  <si>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</si>
  <si>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</si>
  <si>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</si>
  <si>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</si>
  <si>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</si>
  <si>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</si>
  <si>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</si>
  <si>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</si>
  <si>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</si>
  <si>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</si>
  <si>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</si>
  <si>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</si>
  <si>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</si>
  <si>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</si>
  <si>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</si>
  <si>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</si>
  <si>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</si>
  <si>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</si>
  <si>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</si>
  <si>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</si>
  <si>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</si>
  <si>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</si>
  <si>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</si>
  <si>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</si>
  <si>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</si>
  <si>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</si>
  <si>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</si>
  <si>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</si>
  <si>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</si>
  <si>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</si>
  <si>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</si>
  <si>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</si>
  <si>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</si>
  <si>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</si>
  <si>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</si>
  <si>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</si>
  <si>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</si>
  <si>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</si>
  <si>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</si>
  <si>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</si>
  <si>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</si>
  <si>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</si>
  <si>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</si>
  <si>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</si>
  <si>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</si>
  <si>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</si>
  <si>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</si>
  <si>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</si>
  <si>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</si>
  <si>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</si>
  <si>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</si>
  <si>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</si>
  <si>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</si>
  <si>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</si>
  <si>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</si>
  <si>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</si>
  <si>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</si>
  <si>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</si>
  <si>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</si>
  <si>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</si>
  <si>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</si>
  <si>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</si>
  <si>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</si>
  <si>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</si>
  <si>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</si>
  <si>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</si>
  <si>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</si>
  <si>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</si>
  <si>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</si>
  <si>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</si>
  <si>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</si>
  <si>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</si>
  <si>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</si>
  <si>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</si>
  <si>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</si>
  <si>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</si>
  <si>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</si>
  <si>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</si>
  <si>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</si>
  <si>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</si>
  <si>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</si>
  <si>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</si>
  <si>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</si>
  <si>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</si>
  <si>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</si>
  <si>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</si>
  <si>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</si>
  <si>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</si>
  <si>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</si>
  <si>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</si>
  <si>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</si>
  <si>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</si>
  <si>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</si>
  <si>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</si>
  <si>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</si>
  <si>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</si>
  <si>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</si>
  <si>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</si>
  <si>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</si>
  <si>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</si>
  <si>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</si>
  <si>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</si>
  <si>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</si>
  <si>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</si>
  <si>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</si>
  <si>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</si>
  <si>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</si>
  <si>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</si>
  <si>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</si>
  <si>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</si>
  <si>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</si>
  <si>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</si>
  <si>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</si>
  <si>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</si>
  <si>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</si>
  <si>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</si>
  <si>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</si>
  <si>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</si>
  <si>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</si>
  <si>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</si>
  <si>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</si>
  <si>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</si>
  <si>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</si>
  <si>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</si>
  <si>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</si>
  <si>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</si>
  <si>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</si>
  <si>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</si>
  <si>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</si>
  <si>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</si>
  <si>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</si>
  <si>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</si>
  <si>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</si>
  <si>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</si>
  <si>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</si>
  <si>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</si>
  <si>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</si>
  <si>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</si>
  <si>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</si>
  <si>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</si>
  <si>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</si>
  <si>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</si>
  <si>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</si>
  <si>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</si>
  <si>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</si>
  <si>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</si>
  <si>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</si>
  <si>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</si>
  <si>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</si>
  <si>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</si>
  <si>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</si>
  <si>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</si>
  <si>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</si>
  <si>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</si>
  <si>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</si>
  <si>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</si>
  <si>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</si>
  <si>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</si>
  <si>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</si>
  <si>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</si>
  <si>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</si>
  <si>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</si>
  <si>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</si>
  <si>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</si>
  <si>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</si>
  <si>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</si>
  <si>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</si>
  <si>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</si>
  <si>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</si>
  <si>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</si>
  <si>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</si>
  <si>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</si>
  <si>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</si>
  <si>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</si>
  <si>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</si>
  <si>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</si>
  <si>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</si>
  <si>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</si>
  <si>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</si>
  <si>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</si>
  <si>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</si>
  <si>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</si>
  <si>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</si>
  <si>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</si>
  <si>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</si>
  <si>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</si>
  <si>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</si>
  <si>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</si>
  <si>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</si>
  <si>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</si>
  <si>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</si>
  <si>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</si>
  <si>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</si>
  <si>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</si>
  <si>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</si>
  <si>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</si>
  <si>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</si>
  <si>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</si>
  <si>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</si>
  <si>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</si>
  <si>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</si>
  <si>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</si>
  <si>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</si>
  <si>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</si>
  <si>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</si>
  <si>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</si>
  <si>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</si>
  <si>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</si>
  <si>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</si>
  <si>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</si>
  <si>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</si>
  <si>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</si>
  <si>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</si>
  <si>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</si>
  <si>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</si>
  <si>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</si>
  <si>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</si>
  <si>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</si>
  <si>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</si>
  <si>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</si>
  <si>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</si>
  <si>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</si>
  <si>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</si>
  <si>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</si>
  <si>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</si>
  <si>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</si>
  <si>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</si>
  <si>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</si>
  <si>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</si>
  <si>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</si>
  <si>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</si>
  <si>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</si>
  <si>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</si>
  <si>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</si>
  <si>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</si>
  <si>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</si>
  <si>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</si>
  <si>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</si>
  <si>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</si>
  <si>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</si>
  <si>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</si>
  <si>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</si>
  <si>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</si>
  <si>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</si>
  <si>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</si>
  <si>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</si>
  <si>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</si>
  <si>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</si>
  <si>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</si>
  <si>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</si>
  <si>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</si>
  <si>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</si>
  <si>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</si>
  <si>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</si>
  <si>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</si>
  <si>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</si>
  <si>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</si>
  <si>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</si>
  <si>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</si>
  <si>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</si>
  <si>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</si>
  <si>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</si>
  <si>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</si>
  <si>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</si>
  <si>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</si>
  <si>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</si>
  <si>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</si>
  <si>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</si>
  <si>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</si>
  <si>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</si>
  <si>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</si>
  <si>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</si>
  <si>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</si>
  <si>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</si>
  <si>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</si>
  <si>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</si>
  <si>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</si>
  <si>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</si>
  <si>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</si>
  <si>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</si>
  <si>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</si>
  <si>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</si>
  <si>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</si>
  <si>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</si>
  <si>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</si>
  <si>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</si>
  <si>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</si>
  <si>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</si>
  <si>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</si>
  <si>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</si>
  <si>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</si>
  <si>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</si>
  <si>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</si>
  <si>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</si>
  <si>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</si>
  <si>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</si>
  <si>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</si>
  <si>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</si>
  <si>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</si>
  <si>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</si>
  <si>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</si>
  <si>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</si>
  <si>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</si>
  <si>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</si>
  <si>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</si>
  <si>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</si>
  <si>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</si>
  <si>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</si>
  <si>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</si>
  <si>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</si>
  <si>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</si>
  <si>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</si>
  <si>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</si>
  <si>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</si>
  <si>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</si>
  <si>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</si>
  <si>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</si>
  <si>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</si>
  <si>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</si>
  <si>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</si>
  <si>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</si>
  <si>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</si>
  <si>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</si>
  <si>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</si>
  <si>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</si>
  <si>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</si>
  <si>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</si>
  <si>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</si>
  <si>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</si>
  <si>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</si>
  <si>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</si>
  <si>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</si>
  <si>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</si>
  <si>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</si>
  <si>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</si>
  <si>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</si>
  <si>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</si>
  <si>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</si>
  <si>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</si>
  <si>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</si>
  <si>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</si>
  <si>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</si>
  <si>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</si>
  <si>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</si>
  <si>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</si>
  <si>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</si>
  <si>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</si>
  <si>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</si>
  <si>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</si>
  <si>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</si>
  <si>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</si>
  <si>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</si>
  <si>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</si>
  <si>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</si>
  <si>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</si>
  <si>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</si>
  <si>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</si>
  <si>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</si>
  <si>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</si>
  <si>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</si>
  <si>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</si>
  <si>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</si>
  <si>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</si>
  <si>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</si>
  <si>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</si>
  <si>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</si>
  <si>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</si>
  <si>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</si>
  <si>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</si>
  <si>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</si>
  <si>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</si>
  <si>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</si>
  <si>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</si>
  <si>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</si>
  <si>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</si>
  <si>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</si>
  <si>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</si>
  <si>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</si>
  <si>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</si>
  <si>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</si>
  <si>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</si>
  <si>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</si>
  <si>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</si>
  <si>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</si>
  <si>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</si>
  <si>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</si>
  <si>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</si>
  <si>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</si>
  <si>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</si>
  <si>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</si>
  <si>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</si>
  <si>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</si>
  <si>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</si>
  <si>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</si>
  <si>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</si>
  <si>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</si>
  <si>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</si>
  <si>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</si>
  <si>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</si>
  <si>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</si>
  <si>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</si>
  <si>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</si>
  <si>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</si>
  <si>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</si>
  <si>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</si>
  <si>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</si>
  <si>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</si>
  <si>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</si>
  <si>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</si>
  <si>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</si>
  <si>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</si>
  <si>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</si>
  <si>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</si>
  <si>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</si>
  <si>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</si>
  <si>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</si>
  <si>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</si>
  <si>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</si>
  <si>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</si>
  <si>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</si>
  <si>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</si>
  <si>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</si>
  <si>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</si>
  <si>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</si>
  <si>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</si>
  <si>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</si>
  <si>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</si>
  <si>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</si>
  <si>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</si>
  <si>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</si>
  <si>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</si>
  <si>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</si>
  <si>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</si>
  <si>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</si>
  <si>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</si>
  <si>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</si>
  <si>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</si>
  <si>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</si>
  <si>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</si>
  <si>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</si>
  <si>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</si>
  <si>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</si>
  <si>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</si>
  <si>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</si>
  <si>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</si>
  <si>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</si>
  <si>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</si>
  <si>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</si>
  <si>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</si>
  <si>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</si>
  <si>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</si>
  <si>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</si>
  <si>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</si>
  <si>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</si>
  <si>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</si>
  <si>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</si>
  <si>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</si>
  <si>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</si>
  <si>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</si>
  <si>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</si>
  <si>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</si>
  <si>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</si>
  <si>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</si>
  <si>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</si>
  <si>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</si>
  <si>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</si>
  <si>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</si>
  <si>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</si>
  <si>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</si>
  <si>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</si>
  <si>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</si>
  <si>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</si>
  <si>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</si>
  <si>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</si>
  <si>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</si>
  <si>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</si>
  <si>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</si>
  <si>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</si>
  <si>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</si>
  <si>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</si>
  <si>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</si>
  <si>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</si>
  <si>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</si>
  <si>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</si>
  <si>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</si>
  <si>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</si>
  <si>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</si>
  <si>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</si>
  <si>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</si>
  <si>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</si>
  <si>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</si>
  <si>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</si>
  <si>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</si>
  <si>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</si>
  <si>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</si>
  <si>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</si>
  <si>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</si>
  <si>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</si>
  <si>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</si>
  <si>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</si>
  <si>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</si>
  <si>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</si>
  <si>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</si>
  <si>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</si>
  <si>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</si>
  <si>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</si>
  <si>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</si>
  <si>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</si>
  <si>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</si>
  <si>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</si>
  <si>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</si>
  <si>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</si>
  <si>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</si>
  <si>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</si>
  <si>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</si>
  <si>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</si>
  <si>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</si>
  <si>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</si>
  <si>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</si>
  <si>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</si>
  <si>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</si>
  <si>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</si>
  <si>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</si>
  <si>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</si>
  <si>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</si>
  <si>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</si>
  <si>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</si>
  <si>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</si>
  <si>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</si>
  <si>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</si>
  <si>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</si>
  <si>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</si>
  <si>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</si>
  <si>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</si>
  <si>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</si>
  <si>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</si>
  <si>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</si>
  <si>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</si>
  <si>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</si>
  <si>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</si>
  <si>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</si>
  <si>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</si>
  <si>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</si>
  <si>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</si>
  <si>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</si>
  <si>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</si>
  <si>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</si>
  <si>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</si>
  <si>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</si>
  <si>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</si>
  <si>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</si>
  <si>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</si>
  <si>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</si>
  <si>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</si>
  <si>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</si>
  <si>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</si>
  <si>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</si>
  <si>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</si>
  <si>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</si>
  <si>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</si>
  <si>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</si>
  <si>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</si>
  <si>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</si>
  <si>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</si>
  <si>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</si>
  <si>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</si>
  <si>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</si>
  <si>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</si>
  <si>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</si>
  <si>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</si>
  <si>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</si>
  <si>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</si>
  <si>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</si>
  <si>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</si>
  <si>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</si>
  <si>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</si>
  <si>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</si>
  <si>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</si>
  <si>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</si>
  <si>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</si>
  <si>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</si>
  <si>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</si>
  <si>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</si>
  <si>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</si>
  <si>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</si>
  <si>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</si>
  <si>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</si>
  <si>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</si>
  <si>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</si>
  <si>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</si>
  <si>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</si>
  <si>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</si>
  <si>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</si>
  <si>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</si>
  <si>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</si>
  <si>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</si>
  <si>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</si>
  <si>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</si>
  <si>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</si>
  <si>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</si>
  <si>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</si>
  <si>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</si>
  <si>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</si>
  <si>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</si>
  <si>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</si>
  <si>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</si>
  <si>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</si>
  <si>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</si>
  <si>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</si>
  <si>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</si>
  <si>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</si>
  <si>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</si>
  <si>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</si>
  <si>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</si>
  <si>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</si>
  <si>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</si>
  <si>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</si>
  <si>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</si>
  <si>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</si>
  <si>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</si>
  <si>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</si>
  <si>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</si>
  <si>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</si>
  <si>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</si>
  <si>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</si>
  <si>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</si>
  <si>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</si>
  <si>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</si>
  <si>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</si>
  <si>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</si>
  <si>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</si>
  <si>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</si>
  <si>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</si>
  <si>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</si>
  <si>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</si>
  <si>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</si>
  <si>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</si>
  <si>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</si>
  <si>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</si>
  <si>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</si>
  <si>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</si>
  <si>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</si>
  <si>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</si>
  <si>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</si>
  <si>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</si>
  <si>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</si>
  <si>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</si>
  <si>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</si>
  <si>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</si>
  <si>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</si>
  <si>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</si>
  <si>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</si>
  <si>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</si>
  <si>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</si>
  <si>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</si>
  <si>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</si>
  <si>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</si>
  <si>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</si>
  <si>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</si>
  <si>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</si>
  <si>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</si>
  <si>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</si>
  <si>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</si>
  <si>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</si>
  <si>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</si>
  <si>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</si>
  <si>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</si>
  <si>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</si>
  <si>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</si>
  <si>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</si>
  <si>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</si>
  <si>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</si>
  <si>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</si>
  <si>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</si>
  <si>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</si>
  <si>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</si>
  <si>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</si>
  <si>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</si>
  <si>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</si>
  <si>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</si>
  <si>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</si>
  <si>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</si>
  <si>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</si>
  <si>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</si>
  <si>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</si>
  <si>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</si>
  <si>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</si>
  <si>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</si>
  <si>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</si>
  <si>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</si>
  <si>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</si>
  <si>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</si>
  <si>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</si>
  <si>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</si>
  <si>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</si>
  <si>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</si>
  <si>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</si>
  <si>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</si>
  <si>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</si>
  <si>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</si>
  <si>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</si>
  <si>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</si>
  <si>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</si>
  <si>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</si>
  <si>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</si>
  <si>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</si>
  <si>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</si>
  <si>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</si>
  <si>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</si>
  <si>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</si>
  <si>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</si>
  <si>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</si>
  <si>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</si>
  <si>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</si>
  <si>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</si>
  <si>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</si>
  <si>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</si>
  <si>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</si>
  <si>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</si>
  <si>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</si>
  <si>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</si>
  <si>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</si>
  <si>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</si>
  <si>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</si>
  <si>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</si>
  <si>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</si>
  <si>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</si>
  <si>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</si>
  <si>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</si>
  <si>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</si>
  <si>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</si>
  <si>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</si>
  <si>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</si>
  <si>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</si>
  <si>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</si>
  <si>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</si>
  <si>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</si>
  <si>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</si>
  <si>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</si>
  <si>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</si>
  <si>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</si>
  <si>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</si>
  <si>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</si>
  <si>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</si>
  <si>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</si>
  <si>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</si>
  <si>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</si>
  <si>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</si>
  <si>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</si>
  <si>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</si>
  <si>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</si>
  <si>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</si>
  <si>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</si>
  <si>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</si>
  <si>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</si>
  <si>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</si>
  <si>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</si>
  <si>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</si>
  <si>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</si>
  <si>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</si>
  <si>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</si>
  <si>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</si>
  <si>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</si>
  <si>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</si>
  <si>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</si>
  <si>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</si>
  <si>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</si>
  <si>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</si>
  <si>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</si>
  <si>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</si>
  <si>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</si>
  <si>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</si>
  <si>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</si>
  <si>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</si>
  <si>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</si>
  <si>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</si>
  <si>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</si>
  <si>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</si>
  <si>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</si>
  <si>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</si>
  <si>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</si>
  <si>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</si>
  <si>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</si>
  <si>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</si>
  <si>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</si>
  <si>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</si>
  <si>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</si>
  <si>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</si>
  <si>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</si>
  <si>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</si>
  <si>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</si>
  <si>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</si>
  <si>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</si>
  <si>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</si>
  <si>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</si>
  <si>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</si>
  <si>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</si>
  <si>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</si>
  <si>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</si>
  <si>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</si>
  <si>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</si>
  <si>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</si>
  <si>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</si>
  <si>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</si>
  <si>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</si>
  <si>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</si>
  <si>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</si>
  <si>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</si>
  <si>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</si>
  <si>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</si>
  <si>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</si>
  <si>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</si>
  <si>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</si>
  <si>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</si>
  <si>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</si>
  <si>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</si>
  <si>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</si>
  <si>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</si>
  <si>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</si>
  <si>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</si>
  <si>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</si>
  <si>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</si>
  <si>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</si>
  <si>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</si>
  <si>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</si>
  <si>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</si>
  <si>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</si>
  <si>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</si>
  <si>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</si>
  <si>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</si>
  <si>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</si>
  <si>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</si>
  <si>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</si>
  <si>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</si>
  <si>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</si>
  <si>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</si>
  <si>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</si>
  <si>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</si>
  <si>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</si>
  <si>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</si>
  <si>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</si>
  <si>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</si>
  <si>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</si>
  <si>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</si>
  <si>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</si>
  <si>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</si>
  <si>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</si>
  <si>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</si>
  <si>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</si>
  <si>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</si>
  <si>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</si>
  <si>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</si>
  <si>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</si>
  <si>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</si>
  <si>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</si>
  <si>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</si>
  <si>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</si>
  <si>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</si>
  <si>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</si>
  <si>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</si>
  <si>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</si>
  <si>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</si>
  <si>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</si>
  <si>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</si>
  <si>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</si>
  <si>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</si>
  <si>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</si>
  <si>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</si>
  <si>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</si>
  <si>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</si>
  <si>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</si>
  <si>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</si>
  <si>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</si>
  <si>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</si>
  <si>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</si>
  <si>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</si>
  <si>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</si>
  <si>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</si>
  <si>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</si>
  <si>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</si>
  <si>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</si>
  <si>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</si>
  <si>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</si>
  <si>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</si>
  <si>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</si>
  <si>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</si>
  <si>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</si>
  <si>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</si>
  <si>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</si>
  <si>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</si>
  <si>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</si>
  <si>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</si>
  <si>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</si>
  <si>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</si>
  <si>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</si>
  <si>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</si>
  <si>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</si>
  <si>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</si>
  <si>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</si>
  <si>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</si>
  <si>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</si>
  <si>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</si>
  <si>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</si>
  <si>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</si>
  <si>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</si>
  <si>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</si>
  <si>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</si>
  <si>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</si>
  <si>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</si>
  <si>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</si>
  <si>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</si>
  <si>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</si>
  <si>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</si>
  <si>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</si>
  <si>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</si>
  <si>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</si>
  <si>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</si>
  <si>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</si>
  <si>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</si>
  <si>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</si>
  <si>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</si>
  <si>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</si>
  <si>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</si>
  <si>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</si>
  <si>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</si>
  <si>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</si>
  <si>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</si>
  <si>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</si>
  <si>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</si>
  <si>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</si>
  <si>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</si>
  <si>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</si>
  <si>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</si>
  <si>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</si>
  <si>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</si>
  <si>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</si>
  <si>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</si>
  <si>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</si>
  <si>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</si>
  <si>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</si>
  <si>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</si>
  <si>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</si>
  <si>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</si>
  <si>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</si>
  <si>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</si>
  <si>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</si>
  <si>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</si>
  <si>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</si>
  <si>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</si>
  <si>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</si>
  <si>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</si>
  <si>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</si>
  <si>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</si>
  <si>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</si>
  <si>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</si>
  <si>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</si>
  <si>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</si>
  <si>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</si>
  <si>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</si>
  <si>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</si>
  <si>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</si>
  <si>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</si>
  <si>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</si>
  <si>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</si>
  <si>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</si>
  <si>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</si>
  <si>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</si>
  <si>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</si>
  <si>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</si>
  <si>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</si>
  <si>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</si>
  <si>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</si>
  <si>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</si>
  <si>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</si>
  <si>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</si>
  <si>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</si>
  <si>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</si>
  <si>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</si>
  <si>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</si>
  <si>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</si>
  <si>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</si>
  <si>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</si>
  <si>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</si>
  <si>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</si>
  <si>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</si>
  <si>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</si>
  <si>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</si>
  <si>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</si>
  <si>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</si>
  <si>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</si>
  <si>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</si>
  <si>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</si>
  <si>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</si>
  <si>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</si>
  <si>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</si>
  <si>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</si>
  <si>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</si>
  <si>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</si>
  <si>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</si>
  <si>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</si>
  <si>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</si>
  <si>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</si>
  <si>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</si>
  <si>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</si>
  <si>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</si>
  <si>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</si>
  <si>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</si>
  <si>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</si>
  <si>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</si>
  <si>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</si>
  <si>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</si>
  <si>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</si>
  <si>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</si>
  <si>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</si>
  <si>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</si>
  <si>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</si>
  <si>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</si>
  <si>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</si>
  <si>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</si>
  <si>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</si>
  <si>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</si>
  <si>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</si>
  <si>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</si>
  <si>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</si>
  <si>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</si>
  <si>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</si>
  <si>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</si>
  <si>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</si>
  <si>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</si>
  <si>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</si>
  <si>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</si>
  <si>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</si>
  <si>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</si>
  <si>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</si>
  <si>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</si>
  <si>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</si>
  <si>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</si>
  <si>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</si>
  <si>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</si>
  <si>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</si>
  <si>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</si>
  <si>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</si>
  <si>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</si>
  <si>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</si>
  <si>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</si>
  <si>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</si>
  <si>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</si>
  <si>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</si>
  <si>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</si>
  <si>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</si>
  <si>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</si>
  <si>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</si>
  <si>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</si>
  <si>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</si>
  <si>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</si>
  <si>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</si>
  <si>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</si>
  <si>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</si>
  <si>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</si>
  <si>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</si>
  <si>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</si>
  <si>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</si>
  <si>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</si>
  <si>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</si>
  <si>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</si>
  <si>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</si>
  <si>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</si>
  <si>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</si>
  <si>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</si>
  <si>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</si>
  <si>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</si>
  <si>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</si>
  <si>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</si>
  <si>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</si>
  <si>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</si>
  <si>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</si>
  <si>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</si>
  <si>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</si>
  <si>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</si>
  <si>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</si>
  <si>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</si>
  <si>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</si>
  <si>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</si>
  <si>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</si>
  <si>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</si>
  <si>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</si>
  <si>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</si>
  <si>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</si>
  <si>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</si>
  <si>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</si>
  <si>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</si>
  <si>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</si>
  <si>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</si>
  <si>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</si>
  <si>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</si>
  <si>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</si>
  <si>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</si>
  <si>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</si>
  <si>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</si>
  <si>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</si>
  <si>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</si>
  <si>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</si>
  <si>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</si>
  <si>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</si>
  <si>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</si>
  <si>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</si>
  <si>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</si>
  <si>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</si>
  <si>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</si>
  <si>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</si>
  <si>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</si>
  <si>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</si>
  <si>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</si>
  <si>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</si>
  <si>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</si>
  <si>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</si>
  <si>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</si>
  <si>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</si>
  <si>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</si>
  <si>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</si>
  <si>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</si>
  <si>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</si>
  <si>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</si>
  <si>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</si>
  <si>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</si>
  <si>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</si>
  <si>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</si>
  <si>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</si>
  <si>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</si>
  <si>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</si>
  <si>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</si>
  <si>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</si>
  <si>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</si>
  <si>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</si>
  <si>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</si>
  <si>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</si>
  <si>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</si>
  <si>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</si>
  <si>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</si>
  <si>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</si>
  <si>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</si>
  <si>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</si>
  <si>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</si>
  <si>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</si>
  <si>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</si>
  <si>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</si>
  <si>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</si>
  <si>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</si>
  <si>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</si>
  <si>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</si>
  <si>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</si>
  <si>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</si>
  <si>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</si>
  <si>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</si>
  <si>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</si>
  <si>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</si>
  <si>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</si>
  <si>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</si>
  <si>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</si>
  <si>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</si>
  <si>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</si>
  <si>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</si>
  <si>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</si>
  <si>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</si>
  <si>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</si>
  <si>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</si>
  <si>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</si>
  <si>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</si>
  <si>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</si>
  <si>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</si>
  <si>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</si>
  <si>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</si>
  <si>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</si>
  <si>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</si>
  <si>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</si>
  <si>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</si>
  <si>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</si>
  <si>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</si>
  <si>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</si>
  <si>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</si>
  <si>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</si>
  <si>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</si>
  <si>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</si>
  <si>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</si>
  <si>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</si>
  <si>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</si>
  <si>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</si>
  <si>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</si>
  <si>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</si>
  <si>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</si>
  <si>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</si>
  <si>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</si>
  <si>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</si>
  <si>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</si>
  <si>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</si>
  <si>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</si>
  <si>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</si>
  <si>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</si>
  <si>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</si>
  <si>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</si>
  <si>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</si>
  <si>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</si>
  <si>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</si>
  <si>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</si>
  <si>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</si>
  <si>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</si>
  <si>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</si>
  <si>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</si>
  <si>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</si>
  <si>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</si>
  <si>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</si>
  <si>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</si>
  <si>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</si>
  <si>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</si>
  <si>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</si>
  <si>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</si>
  <si>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</si>
  <si>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</si>
  <si>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</si>
  <si>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</si>
  <si>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</si>
  <si>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</si>
  <si>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</si>
  <si>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</si>
  <si>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</si>
  <si>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</si>
  <si>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</si>
  <si>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</si>
  <si>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</si>
  <si>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</si>
  <si>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</si>
  <si>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</si>
  <si>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</si>
  <si>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</si>
  <si>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</si>
  <si>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</si>
  <si>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</si>
  <si>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</si>
  <si>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</si>
  <si>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</si>
  <si>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</si>
  <si>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</si>
  <si>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</si>
  <si>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</si>
  <si>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</si>
  <si>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</si>
  <si>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</si>
  <si>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</si>
  <si>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</si>
  <si>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</si>
  <si>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</si>
  <si>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</si>
  <si>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</si>
  <si>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</si>
  <si>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</si>
  <si>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</si>
  <si>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</si>
  <si>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</si>
  <si>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</si>
  <si>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</si>
  <si>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</si>
  <si>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</si>
  <si>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</si>
  <si>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</si>
  <si>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</si>
  <si>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</si>
  <si>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</si>
  <si>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</si>
  <si>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</si>
  <si>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</si>
  <si>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</si>
  <si>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</si>
  <si>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</si>
  <si>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</si>
  <si>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</si>
  <si>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</si>
  <si>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</si>
  <si>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</si>
  <si>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</si>
  <si>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</si>
  <si>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</si>
  <si>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</si>
  <si>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</si>
  <si>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</si>
  <si>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</si>
  <si>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</si>
  <si>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</si>
  <si>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</si>
  <si>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</si>
  <si>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</si>
  <si>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</si>
  <si>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</si>
  <si>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</si>
  <si>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</si>
  <si>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</si>
  <si>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</si>
  <si>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</si>
  <si>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</si>
  <si>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</si>
  <si>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</si>
  <si>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</si>
  <si>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</si>
  <si>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</si>
  <si>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</si>
  <si>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</si>
  <si>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</si>
  <si>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</si>
  <si>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</si>
  <si>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</si>
  <si>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</si>
  <si>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</si>
  <si>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</si>
  <si>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</si>
  <si>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</si>
  <si>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</si>
  <si>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</si>
  <si>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</si>
  <si>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</si>
  <si>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</si>
  <si>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</si>
  <si>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</si>
  <si>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</si>
  <si>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</si>
  <si>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</si>
  <si>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</si>
  <si>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</si>
  <si>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</si>
  <si>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</si>
  <si>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</si>
  <si>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</si>
  <si>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</si>
  <si>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</si>
  <si>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</si>
  <si>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</si>
  <si>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</si>
  <si>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</si>
  <si>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</si>
  <si>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</si>
  <si>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</si>
  <si>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</si>
  <si>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</si>
  <si>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</si>
  <si>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</si>
  <si>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</si>
  <si>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</si>
  <si>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</si>
  <si>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</si>
  <si>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</si>
  <si>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</si>
  <si>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</si>
  <si>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</si>
  <si>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</si>
  <si>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</si>
  <si>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</si>
  <si>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</si>
  <si>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</si>
  <si>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</si>
  <si>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</si>
  <si>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</si>
  <si>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</si>
  <si>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</si>
  <si>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</si>
  <si>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</si>
  <si>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</si>
  <si>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</si>
  <si>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</si>
  <si>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</si>
  <si>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</si>
  <si>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</si>
  <si>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</si>
  <si>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</si>
  <si>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</si>
  <si>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</si>
  <si>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</si>
  <si>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</si>
  <si>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</si>
  <si>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</si>
  <si>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</si>
  <si>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</si>
  <si>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</si>
  <si>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</si>
  <si>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</si>
  <si>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</si>
  <si>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</si>
  <si>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</si>
  <si>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</si>
  <si>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</si>
  <si>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</si>
  <si>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</si>
  <si>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</si>
  <si>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</si>
  <si>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</si>
  <si>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</si>
  <si>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</si>
  <si>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</si>
  <si>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</si>
  <si>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</si>
  <si>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</si>
  <si>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</si>
  <si>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</si>
  <si>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</si>
  <si>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</si>
  <si>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</si>
  <si>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</si>
  <si>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</si>
  <si>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</si>
  <si>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</si>
  <si>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</si>
  <si>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</si>
  <si>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</si>
  <si>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</si>
  <si>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</si>
  <si>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</si>
  <si>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</si>
  <si>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</si>
  <si>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</si>
  <si>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</si>
  <si>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</si>
  <si>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</si>
  <si>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</si>
  <si>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</si>
  <si>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</si>
  <si>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</si>
  <si>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</si>
  <si>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</si>
  <si>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</si>
  <si>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</si>
  <si>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</si>
  <si>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</si>
  <si>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</si>
  <si>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</si>
  <si>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</si>
  <si>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</si>
  <si>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</si>
  <si>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</si>
  <si>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</si>
  <si>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</si>
  <si>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</si>
  <si>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</si>
  <si>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</si>
  <si>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</si>
  <si>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</si>
  <si>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</si>
  <si>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</si>
  <si>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</si>
  <si>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</si>
  <si>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</si>
  <si>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</si>
  <si>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</si>
  <si>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</si>
  <si>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</si>
  <si>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</si>
  <si>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</si>
  <si>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</si>
  <si>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</si>
  <si>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</si>
  <si>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</si>
  <si>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</si>
  <si>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</si>
  <si>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</si>
  <si>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</si>
  <si>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</si>
  <si>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</si>
  <si>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</si>
  <si>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</si>
  <si>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</si>
  <si>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</si>
  <si>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</si>
  <si>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</si>
  <si>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</si>
  <si>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</si>
  <si>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</si>
  <si>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</si>
  <si>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</si>
  <si>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</si>
  <si>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</si>
  <si>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</si>
  <si>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</si>
  <si>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</si>
  <si>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</si>
  <si>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</si>
  <si>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</si>
  <si>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</si>
  <si>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</si>
  <si>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</si>
  <si>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</si>
  <si>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</si>
  <si>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</si>
  <si>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</si>
  <si>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</si>
  <si>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</si>
  <si>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</si>
  <si>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</si>
  <si>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</si>
  <si>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</si>
  <si>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</si>
  <si>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</si>
  <si>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</si>
  <si>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</si>
  <si>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</si>
  <si>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</si>
  <si>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</si>
  <si>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</si>
  <si>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</si>
  <si>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</si>
  <si>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</si>
  <si>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</si>
  <si>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</si>
  <si>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</si>
  <si>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</si>
  <si>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</si>
  <si>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</si>
  <si>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</si>
  <si>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</si>
  <si>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</si>
  <si>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</si>
  <si>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</si>
  <si>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</si>
  <si>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</si>
  <si>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</si>
  <si>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</si>
  <si>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</si>
  <si>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</si>
  <si>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</si>
  <si>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</si>
  <si>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</si>
  <si>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</si>
  <si>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</si>
  <si>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</si>
  <si>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</si>
  <si>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</si>
  <si>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</si>
  <si>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</si>
  <si>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</si>
  <si>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</si>
  <si>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</si>
  <si>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</si>
  <si>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</si>
  <si>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</si>
  <si>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</si>
  <si>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</si>
  <si>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</si>
  <si>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</si>
  <si>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</si>
  <si>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</si>
  <si>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</si>
  <si>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</si>
  <si>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</si>
  <si>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</si>
  <si>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</si>
  <si>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</si>
  <si>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</si>
  <si>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</si>
  <si>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</si>
  <si>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</si>
  <si>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</si>
  <si>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</si>
  <si>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</si>
  <si>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</si>
  <si>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</si>
  <si>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</si>
  <si>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</si>
  <si>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</si>
  <si>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</si>
  <si>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</si>
  <si>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</si>
  <si>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</si>
  <si>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</si>
  <si>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</si>
  <si>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</si>
  <si>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</si>
  <si>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</si>
  <si>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</si>
  <si>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</si>
  <si>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</si>
  <si>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</si>
  <si>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</si>
  <si>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</si>
  <si>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</si>
  <si>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</si>
  <si>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</si>
  <si>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</si>
  <si>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</si>
  <si>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</si>
  <si>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</si>
  <si>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</si>
  <si>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</si>
  <si>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</si>
  <si>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</si>
  <si>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</si>
  <si>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</si>
  <si>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</si>
  <si>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</si>
  <si>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</si>
  <si>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</si>
  <si>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</si>
  <si>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</si>
  <si>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</si>
  <si>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</si>
  <si>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</si>
  <si>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</si>
  <si>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</si>
  <si>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</si>
  <si>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</si>
  <si>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</si>
  <si>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</si>
  <si>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</si>
  <si>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</si>
  <si>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</si>
  <si>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</si>
  <si>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</si>
  <si>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</si>
  <si>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</si>
  <si>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</si>
  <si>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</si>
  <si>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</si>
  <si>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</si>
  <si>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</si>
  <si>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</si>
  <si>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</si>
  <si>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</si>
  <si>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</si>
  <si>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</si>
  <si>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</si>
  <si>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</si>
  <si>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</si>
  <si>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</si>
  <si>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</si>
  <si>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</si>
  <si>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</si>
  <si>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</si>
  <si>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</si>
  <si>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</si>
  <si>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</si>
  <si>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</si>
  <si>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</si>
  <si>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</si>
  <si>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</si>
  <si>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</si>
  <si>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</si>
  <si>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</si>
  <si>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</si>
  <si>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</si>
  <si>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</si>
  <si>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</si>
  <si>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</si>
  <si>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</si>
  <si>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</si>
  <si>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</si>
  <si>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</si>
  <si>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</si>
  <si>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</si>
  <si>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</si>
  <si>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</si>
  <si>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</si>
  <si>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</si>
  <si>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</si>
  <si>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</si>
  <si>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</si>
  <si>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</si>
  <si>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</si>
  <si>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</si>
  <si>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</si>
  <si>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</si>
  <si>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</si>
  <si>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</si>
  <si>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</si>
  <si>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</si>
  <si>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</si>
  <si>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</si>
  <si>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</si>
  <si>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</si>
  <si>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</si>
  <si>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</si>
  <si>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</si>
  <si>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</si>
  <si>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</si>
  <si>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</si>
  <si>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</si>
  <si>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</si>
  <si>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</si>
  <si>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</si>
  <si>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</si>
  <si>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</si>
  <si>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</si>
  <si>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</si>
  <si>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</si>
  <si>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</si>
  <si>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</si>
  <si>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</si>
  <si>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</si>
  <si>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</si>
  <si>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</si>
  <si>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</si>
  <si>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</si>
  <si>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</si>
  <si>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</si>
  <si>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</si>
  <si>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</si>
  <si>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</si>
  <si>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</si>
  <si>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</si>
  <si>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</si>
  <si>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</si>
  <si>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</si>
  <si>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</si>
  <si>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</si>
  <si>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</si>
  <si>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</si>
  <si>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</si>
  <si>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</si>
  <si>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</si>
  <si>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</si>
  <si>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</si>
  <si>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</si>
  <si>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</si>
  <si>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</si>
  <si>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</si>
  <si>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</si>
  <si>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</si>
  <si>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</si>
  <si>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</si>
  <si>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</si>
  <si>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</si>
  <si>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</si>
  <si>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</si>
  <si>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</si>
  <si>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</si>
  <si>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</si>
  <si>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</si>
  <si>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</si>
  <si>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</si>
  <si>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</si>
  <si>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</si>
  <si>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</si>
  <si>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</si>
  <si>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</si>
  <si>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</si>
  <si>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</si>
  <si>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</si>
  <si>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</si>
  <si>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</si>
  <si>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</si>
  <si>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</si>
  <si>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</si>
  <si>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</si>
  <si>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</si>
  <si>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</si>
  <si>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</si>
  <si>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</si>
  <si>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</si>
  <si>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</si>
  <si>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</si>
  <si>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</si>
  <si>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</si>
  <si>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</si>
  <si>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</si>
  <si>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</si>
  <si>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</si>
  <si>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</si>
  <si>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</si>
  <si>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</si>
  <si>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</si>
  <si>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</si>
  <si>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</si>
  <si>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</si>
  <si>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</si>
  <si>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</si>
  <si>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</si>
  <si>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</si>
  <si>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</si>
  <si>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</si>
  <si>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</si>
  <si>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</si>
  <si>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</si>
  <si>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</si>
  <si>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</si>
  <si>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</si>
  <si>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</si>
  <si>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</si>
  <si>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</si>
  <si>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</si>
  <si>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</si>
  <si>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</si>
  <si>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</si>
  <si>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</si>
  <si>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</si>
  <si>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</si>
  <si>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</si>
  <si>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</si>
  <si>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</si>
  <si>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</si>
  <si>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</si>
  <si>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</si>
  <si>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</si>
  <si>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</si>
  <si>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</si>
  <si>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</si>
  <si>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</si>
  <si>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</si>
  <si>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</si>
  <si>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</si>
  <si>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</si>
  <si>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</si>
  <si>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</si>
  <si>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</si>
  <si>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</si>
  <si>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</si>
  <si>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</si>
  <si>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</si>
  <si>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</si>
  <si>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</si>
  <si>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</si>
  <si>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</si>
  <si>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</si>
  <si>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</si>
  <si>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</si>
  <si>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</si>
  <si>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</si>
  <si>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</si>
  <si>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</si>
  <si>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</si>
  <si>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</si>
  <si>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</si>
  <si>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</si>
  <si>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</si>
  <si>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</si>
  <si>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</si>
  <si>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</si>
  <si>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</si>
  <si>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</si>
  <si>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</si>
  <si>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</si>
  <si>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</si>
  <si>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</si>
  <si>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</si>
  <si>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</si>
  <si>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</si>
  <si>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</si>
  <si>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</si>
  <si>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</si>
  <si>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</si>
  <si>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</si>
  <si>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</si>
  <si>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</si>
  <si>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</si>
  <si>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</si>
  <si>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</si>
  <si>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</si>
  <si>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</si>
  <si>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</si>
  <si>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</si>
  <si>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</si>
  <si>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</si>
  <si>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</si>
  <si>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</si>
  <si>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</si>
  <si>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</si>
  <si>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</si>
  <si>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</si>
  <si>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</si>
  <si>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</si>
  <si>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</si>
  <si>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</si>
  <si>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</si>
  <si>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</si>
  <si>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</si>
  <si>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</si>
  <si>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</si>
  <si>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</si>
  <si>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</si>
  <si>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</si>
  <si>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</si>
  <si>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</si>
  <si>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</si>
  <si>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</si>
  <si>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</si>
  <si>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</si>
  <si>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</si>
  <si>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</si>
  <si>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</si>
  <si>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</si>
  <si>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</si>
  <si>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</si>
  <si>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</si>
  <si>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</si>
  <si>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</si>
  <si>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</si>
  <si>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</si>
  <si>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</si>
  <si>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</si>
  <si>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</si>
  <si>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</si>
  <si>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</si>
  <si>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</si>
  <si>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</si>
  <si>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</si>
  <si>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</si>
  <si>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</si>
  <si>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</si>
  <si>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</si>
  <si>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</si>
  <si>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</si>
  <si>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</si>
  <si>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</si>
  <si>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</si>
  <si>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</si>
  <si>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</si>
  <si>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</si>
  <si>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</si>
  <si>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</si>
  <si>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</si>
  <si>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</si>
  <si>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</si>
  <si>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</si>
  <si>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</si>
  <si>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</si>
  <si>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</si>
  <si>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</si>
  <si>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</si>
  <si>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</si>
  <si>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</si>
  <si>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</si>
  <si>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</si>
  <si>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</si>
  <si>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</si>
  <si>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</si>
  <si>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</si>
  <si>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</si>
  <si>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</si>
  <si>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</si>
  <si>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</si>
  <si>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</si>
  <si>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</si>
  <si>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</si>
  <si>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</si>
  <si>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</si>
  <si>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</si>
  <si>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</si>
  <si>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</si>
  <si>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</si>
  <si>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</si>
  <si>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</si>
  <si>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</si>
  <si>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</si>
  <si>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</si>
  <si>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</si>
  <si>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</si>
  <si>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</si>
  <si>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</si>
  <si>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</si>
  <si>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</si>
  <si>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</si>
  <si>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</si>
  <si>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</si>
  <si>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</si>
  <si>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</si>
  <si>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</si>
  <si>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</si>
  <si>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</si>
  <si>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</si>
  <si>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</si>
  <si>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</si>
  <si>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</si>
  <si>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</si>
  <si>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</si>
  <si>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</si>
  <si>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</si>
  <si>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</si>
  <si>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</si>
  <si>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</si>
  <si>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</si>
  <si>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</si>
  <si>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</si>
  <si>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</si>
  <si>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</si>
  <si>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</si>
  <si>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</si>
  <si>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</si>
  <si>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</si>
  <si>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</si>
  <si>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</si>
  <si>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</si>
  <si>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</si>
  <si>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</si>
  <si>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</si>
  <si>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</si>
  <si>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</si>
  <si>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</si>
  <si>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</si>
  <si>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</si>
  <si>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</si>
  <si>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</si>
  <si>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</si>
  <si>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</si>
  <si>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</si>
  <si>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</si>
  <si>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</si>
  <si>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</si>
  <si>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</si>
  <si>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</si>
  <si>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</si>
  <si>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</si>
  <si>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</si>
  <si>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</si>
  <si>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</si>
  <si>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</si>
  <si>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</si>
  <si>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</si>
  <si>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</si>
  <si>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</si>
  <si>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</si>
  <si>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</si>
  <si>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</si>
  <si>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</si>
  <si>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</si>
  <si>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</si>
  <si>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</si>
  <si>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</si>
  <si>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</si>
  <si>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</si>
  <si>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</si>
  <si>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</si>
  <si>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</si>
  <si>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</si>
  <si>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</si>
  <si>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</si>
  <si>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</si>
  <si>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</si>
  <si>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</si>
  <si>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</si>
  <si>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</si>
  <si>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</si>
  <si>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</si>
  <si>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</si>
  <si>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</si>
  <si>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</si>
  <si>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</si>
  <si>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</si>
  <si>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</si>
  <si>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</si>
  <si>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</si>
  <si>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</si>
  <si>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</si>
  <si>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</si>
  <si>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</si>
  <si>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</si>
  <si>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</si>
  <si>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</si>
  <si>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</si>
  <si>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</si>
  <si>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</si>
  <si>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</si>
  <si>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</si>
  <si>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</si>
  <si>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</si>
  <si>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</si>
  <si>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</si>
  <si>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</si>
  <si>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</si>
  <si>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</si>
  <si>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</si>
  <si>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</si>
  <si>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</si>
  <si>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</si>
  <si>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</si>
  <si>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</si>
  <si>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</si>
  <si>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</si>
  <si>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</si>
  <si>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</si>
  <si>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</si>
  <si>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</si>
  <si>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</si>
  <si>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</si>
  <si>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</si>
  <si>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</si>
  <si>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</si>
  <si>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</si>
  <si>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</si>
  <si>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</si>
  <si>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</si>
  <si>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</si>
  <si>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</si>
  <si>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</si>
  <si>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</si>
  <si>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</si>
  <si>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</si>
  <si>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</si>
  <si>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</si>
  <si>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</si>
  <si>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</si>
  <si>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</si>
  <si>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</si>
  <si>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</si>
  <si>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</si>
  <si>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</si>
  <si>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</si>
  <si>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</si>
  <si>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</si>
  <si>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</si>
  <si>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</si>
  <si>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</si>
  <si>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</si>
  <si>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</si>
  <si>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</si>
  <si>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</si>
  <si>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</si>
  <si>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</si>
  <si>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</si>
  <si>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</si>
  <si>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</si>
  <si>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</si>
  <si>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</si>
  <si>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</si>
  <si>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</si>
  <si>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</si>
  <si>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</si>
  <si>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</si>
  <si>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</si>
  <si>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</si>
  <si>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</si>
  <si>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</si>
  <si>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</si>
  <si>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</si>
  <si>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</si>
  <si>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</si>
  <si>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</si>
  <si>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</si>
  <si>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</si>
  <si>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</si>
  <si>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</si>
  <si>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</si>
  <si>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</si>
  <si>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</si>
  <si>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</si>
  <si>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</si>
  <si>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</si>
  <si>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</si>
  <si>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</si>
  <si>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</si>
  <si>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</si>
  <si>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</si>
  <si>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</si>
  <si>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</si>
  <si>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</si>
  <si>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</si>
  <si>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</si>
  <si>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</si>
  <si>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</si>
  <si>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</si>
  <si>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</si>
  <si>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</si>
  <si>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</si>
  <si>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</si>
  <si>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</si>
  <si>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</si>
  <si>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</si>
  <si>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</si>
  <si>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</si>
  <si>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</si>
  <si>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</si>
  <si>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</si>
  <si>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</si>
  <si>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</si>
  <si>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</si>
  <si>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</si>
  <si>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</si>
  <si>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</si>
  <si>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</si>
  <si>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</si>
  <si>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</si>
  <si>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</si>
  <si>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</si>
  <si>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</si>
  <si>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</si>
  <si>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</si>
  <si>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</si>
  <si>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</si>
  <si>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</si>
  <si>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</si>
  <si>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</si>
  <si>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</si>
  <si>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</si>
  <si>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</si>
  <si>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</si>
  <si>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</si>
  <si>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</si>
  <si>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</si>
  <si>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</si>
  <si>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</si>
  <si>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</si>
  <si>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</si>
  <si>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</si>
  <si>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</si>
  <si>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</si>
  <si>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</si>
  <si>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</si>
  <si>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</si>
  <si>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</si>
  <si>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</si>
  <si>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</si>
  <si>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</si>
  <si>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</si>
  <si>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</si>
  <si>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</si>
  <si>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</si>
  <si>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</si>
  <si>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</si>
  <si>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</si>
  <si>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</si>
  <si>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</si>
  <si>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</si>
  <si>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</si>
  <si>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</si>
  <si>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</si>
  <si>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</si>
  <si>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</si>
  <si>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</si>
  <si>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</si>
  <si>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</si>
  <si>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</si>
  <si>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</si>
  <si>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</si>
  <si>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</si>
  <si>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</si>
  <si>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</si>
  <si>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</si>
  <si>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</si>
  <si>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</si>
  <si>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</si>
  <si>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</si>
  <si>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</si>
  <si>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</si>
  <si>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</si>
  <si>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</si>
  <si>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</si>
  <si>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</si>
  <si>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</si>
  <si>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</si>
  <si>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</si>
  <si>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</si>
  <si>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</si>
  <si>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</si>
  <si>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</si>
  <si>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</si>
  <si>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</si>
  <si>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</si>
  <si>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</si>
  <si>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</si>
  <si>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</si>
  <si>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</si>
  <si>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</si>
  <si>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</si>
  <si>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</si>
  <si>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</si>
  <si>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</si>
  <si>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</si>
  <si>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</si>
  <si>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</si>
  <si>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</si>
  <si>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</si>
  <si>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</si>
  <si>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</si>
  <si>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</si>
  <si>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</si>
  <si>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</si>
  <si>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</si>
  <si>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</si>
  <si>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</si>
  <si>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</si>
  <si>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</si>
  <si>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</si>
  <si>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</si>
  <si>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</si>
  <si>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</si>
  <si>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</si>
  <si>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</si>
  <si>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</si>
  <si>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</si>
  <si>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</si>
  <si>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</si>
  <si>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</si>
  <si>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</si>
  <si>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</si>
  <si>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</si>
  <si>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</si>
  <si>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</si>
  <si>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</si>
  <si>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</si>
  <si>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</si>
  <si>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</si>
  <si>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</si>
  <si>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</si>
  <si>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</si>
  <si>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</si>
  <si>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</si>
  <si>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</si>
  <si>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</si>
  <si>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</si>
  <si>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</si>
  <si>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</si>
  <si>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</si>
  <si>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</si>
  <si>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</si>
  <si>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</si>
  <si>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</si>
  <si>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</si>
  <si>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</si>
  <si>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</si>
  <si>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</si>
  <si>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</si>
  <si>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</si>
  <si>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</si>
  <si>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</si>
  <si>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</si>
  <si>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</si>
  <si>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</si>
  <si>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</si>
  <si>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</si>
  <si>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</si>
  <si>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</si>
  <si>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</si>
  <si>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</si>
  <si>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</si>
  <si>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</si>
  <si>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</si>
  <si>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</si>
  <si>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</si>
  <si>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</si>
  <si>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</si>
  <si>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</si>
  <si>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</si>
  <si>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</si>
  <si>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</si>
  <si>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</si>
  <si>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</si>
  <si>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</si>
  <si>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</si>
  <si>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</si>
  <si>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</si>
  <si>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</si>
  <si>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</si>
  <si>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</si>
  <si>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</si>
  <si>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</si>
  <si>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</si>
  <si>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</si>
  <si>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</si>
  <si>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</si>
  <si>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</si>
  <si>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</si>
  <si>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</si>
  <si>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</si>
  <si>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</si>
  <si>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</si>
  <si>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</si>
  <si>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</si>
  <si>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</si>
  <si>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</si>
  <si>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</si>
  <si>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</si>
  <si>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</si>
  <si>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</si>
  <si>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</si>
  <si>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</si>
  <si>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</si>
  <si>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</si>
  <si>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</si>
  <si>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</si>
  <si>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</si>
  <si>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</si>
  <si>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</si>
  <si>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</si>
  <si>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</si>
  <si>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</si>
  <si>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</si>
  <si>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</si>
  <si>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</si>
  <si>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</si>
  <si>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</si>
  <si>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</si>
  <si>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</si>
  <si>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</si>
  <si>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</si>
  <si>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</si>
  <si>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</si>
  <si>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</si>
  <si>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</si>
  <si>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</si>
  <si>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</si>
  <si>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</si>
  <si>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</si>
  <si>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</si>
  <si>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</si>
  <si>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</si>
  <si>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</si>
  <si>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</si>
  <si>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</si>
  <si>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</si>
  <si>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</si>
  <si>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</si>
  <si>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</si>
  <si>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</si>
  <si>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</si>
  <si>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</si>
  <si>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</si>
  <si>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</si>
  <si>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</si>
  <si>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</si>
  <si>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</si>
  <si>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</si>
  <si>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</si>
  <si>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</si>
  <si>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</si>
  <si>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</si>
  <si>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</si>
  <si>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</si>
  <si>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</si>
  <si>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</si>
  <si>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</si>
  <si>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</si>
  <si>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</si>
  <si>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</si>
  <si>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</si>
  <si>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</si>
  <si>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</si>
  <si>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</si>
  <si>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</si>
  <si>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</si>
  <si>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</si>
  <si>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</si>
  <si>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</si>
  <si>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</si>
  <si>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</si>
  <si>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</si>
  <si>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</si>
  <si>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</si>
  <si>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</si>
  <si>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</si>
  <si>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</si>
  <si>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</si>
  <si>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</si>
  <si>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</si>
  <si>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</si>
  <si>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</si>
  <si>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</si>
  <si>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</si>
  <si>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</si>
  <si>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</si>
  <si>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</si>
  <si>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</si>
  <si>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</si>
  <si>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</si>
  <si>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</si>
  <si>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</si>
  <si>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</si>
  <si>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</si>
  <si>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</si>
  <si>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</si>
  <si>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</si>
  <si>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</si>
  <si>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</si>
  <si>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</si>
  <si>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</si>
  <si>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</si>
  <si>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</si>
  <si>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</si>
  <si>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</si>
  <si>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</si>
  <si>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</si>
  <si>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</si>
  <si>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</si>
  <si>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</si>
  <si>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</si>
  <si>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</si>
  <si>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</si>
  <si>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</si>
  <si>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</si>
  <si>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</si>
  <si>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</si>
  <si>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</si>
  <si>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</si>
  <si>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</si>
  <si>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</si>
  <si>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</si>
  <si>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</si>
  <si>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</si>
  <si>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</si>
  <si>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</si>
  <si>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</si>
  <si>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</si>
  <si>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</si>
  <si>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</si>
  <si>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</si>
  <si>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</si>
  <si>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</si>
  <si>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</si>
  <si>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</si>
  <si>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</si>
  <si>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</si>
  <si>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</si>
  <si>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</si>
  <si>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</si>
  <si>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</si>
  <si>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</si>
  <si>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</si>
  <si>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</si>
  <si>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</si>
  <si>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</si>
  <si>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</si>
  <si>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</si>
  <si>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</si>
  <si>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</si>
  <si>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</si>
  <si>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</si>
  <si>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</si>
  <si>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</si>
  <si>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</si>
  <si>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</si>
  <si>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</si>
  <si>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</si>
  <si>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</si>
  <si>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</si>
  <si>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</si>
  <si>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</si>
  <si>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</si>
  <si>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</si>
  <si>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</si>
  <si>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</si>
  <si>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</si>
  <si>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</si>
  <si>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</si>
  <si>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</si>
  <si>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</si>
  <si>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</si>
  <si>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</si>
  <si>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</si>
  <si>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</si>
  <si>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</si>
  <si>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</si>
  <si>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</si>
  <si>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</si>
  <si>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</si>
  <si>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</si>
  <si>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</si>
  <si>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</si>
  <si>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</si>
  <si>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</si>
  <si>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</si>
  <si>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</si>
  <si>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</si>
  <si>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</si>
  <si>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</si>
  <si>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</si>
  <si>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</si>
  <si>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</si>
  <si>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</si>
  <si>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</si>
  <si>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</si>
  <si>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</si>
  <si>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</si>
  <si>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</si>
  <si>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</si>
  <si>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</si>
  <si>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</si>
  <si>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</si>
  <si>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</si>
  <si>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</si>
  <si>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</si>
  <si>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</si>
  <si>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</si>
  <si>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</si>
  <si>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</si>
  <si>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</si>
  <si>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</si>
  <si>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</si>
  <si>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</si>
  <si>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</si>
  <si>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</si>
  <si>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</si>
  <si>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</si>
  <si>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</si>
  <si>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</si>
  <si>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</si>
  <si>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</si>
  <si>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</si>
  <si>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</si>
  <si>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</si>
  <si>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</si>
  <si>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</si>
  <si>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</si>
  <si>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</si>
  <si>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</si>
  <si>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</si>
  <si>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</si>
  <si>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</si>
  <si>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</si>
  <si>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</si>
  <si>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</si>
  <si>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</si>
  <si>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</si>
  <si>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</si>
  <si>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</si>
  <si>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</si>
  <si>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</si>
  <si>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</si>
  <si>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</si>
  <si>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</si>
  <si>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</si>
  <si>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</si>
  <si>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</si>
  <si>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</si>
  <si>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</si>
  <si>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</si>
  <si>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</si>
  <si>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</si>
  <si>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</si>
  <si>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</si>
  <si>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</si>
  <si>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</si>
  <si>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</si>
  <si>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</si>
  <si>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</si>
  <si>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</si>
  <si>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</si>
  <si>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</si>
  <si>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</si>
  <si>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</si>
  <si>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</si>
  <si>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</si>
  <si>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</si>
  <si>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</si>
  <si>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</si>
  <si>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</si>
  <si>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</si>
  <si>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</si>
  <si>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</si>
  <si>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</si>
  <si>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</si>
  <si>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</si>
  <si>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</si>
  <si>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</si>
  <si>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</si>
  <si>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</si>
  <si>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</si>
  <si>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</si>
  <si>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</si>
  <si>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</si>
  <si>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</si>
  <si>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</si>
  <si>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</si>
  <si>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</si>
  <si>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</si>
  <si>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</si>
  <si>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</si>
  <si>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</si>
  <si>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</si>
  <si>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</si>
  <si>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</si>
  <si>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</si>
  <si>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</si>
  <si>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</si>
  <si>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</si>
  <si>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</si>
  <si>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</si>
  <si>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</si>
  <si>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</si>
  <si>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</si>
  <si>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</si>
  <si>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</si>
  <si>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</si>
  <si>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</si>
  <si>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</si>
  <si>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</si>
  <si>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</si>
  <si>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</si>
  <si>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</si>
  <si>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</si>
  <si>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</si>
  <si>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</si>
  <si>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</si>
  <si>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</si>
  <si>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</si>
  <si>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</si>
  <si>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</si>
  <si>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</si>
  <si>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</si>
  <si>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</si>
  <si>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</si>
  <si>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</si>
  <si>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</si>
  <si>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</si>
  <si>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</si>
  <si>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</si>
  <si>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</si>
  <si>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</si>
  <si>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</si>
  <si>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</si>
  <si>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</si>
  <si>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</si>
  <si>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</si>
  <si>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</si>
  <si>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</si>
  <si>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</si>
  <si>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</si>
  <si>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</si>
  <si>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</si>
  <si>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</si>
  <si>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</si>
  <si>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</si>
  <si>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</si>
  <si>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</si>
  <si>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</si>
  <si>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</si>
  <si>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</si>
  <si>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</si>
  <si>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</si>
  <si>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</si>
  <si>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</si>
  <si>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</si>
  <si>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</si>
  <si>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</si>
  <si>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</si>
  <si>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</si>
  <si>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</si>
  <si>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</si>
  <si>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</si>
  <si>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</si>
  <si>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</si>
  <si>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</si>
  <si>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</si>
  <si>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</si>
  <si>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</si>
  <si>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</si>
  <si>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</si>
  <si>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</si>
  <si>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</si>
  <si>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</si>
  <si>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</si>
  <si>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</si>
  <si>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</si>
  <si>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</si>
  <si>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</si>
  <si>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</si>
  <si>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</si>
  <si>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</si>
  <si>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</si>
  <si>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</si>
  <si>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</si>
  <si>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</si>
  <si>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</si>
  <si>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</si>
  <si>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</si>
  <si>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</si>
  <si>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</si>
  <si>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</si>
  <si>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</si>
  <si>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</si>
  <si>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</si>
  <si>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</si>
  <si>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</si>
  <si>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</si>
  <si>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</si>
  <si>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</si>
  <si>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</si>
  <si>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</si>
  <si>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</si>
  <si>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</si>
  <si>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</si>
  <si>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</si>
  <si>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</si>
  <si>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</si>
  <si>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</si>
  <si>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</si>
  <si>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</si>
  <si>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</si>
  <si>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</si>
  <si>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</si>
  <si>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</si>
  <si>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</si>
  <si>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</si>
  <si>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</si>
  <si>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</si>
  <si>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</si>
  <si>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</si>
  <si>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</si>
  <si>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</si>
  <si>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</si>
  <si>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</si>
  <si>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</si>
  <si>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</si>
  <si>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</si>
  <si>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</si>
  <si>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</si>
  <si>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</si>
  <si>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</si>
  <si>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</si>
  <si>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</si>
  <si>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</si>
  <si>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</si>
  <si>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</si>
  <si>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</si>
  <si>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</si>
  <si>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</si>
  <si>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</si>
  <si>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</si>
  <si>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</si>
  <si>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</si>
  <si>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</si>
  <si>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</si>
  <si>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</si>
  <si>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</si>
  <si>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</si>
  <si>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</si>
  <si>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</si>
  <si>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</si>
  <si>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</si>
  <si>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</si>
  <si>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</si>
  <si>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</si>
  <si>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</si>
  <si>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</si>
  <si>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</si>
  <si>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</si>
  <si>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</si>
  <si>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</si>
  <si>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</si>
  <si>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</si>
  <si>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</si>
  <si>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</si>
  <si>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</si>
  <si>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</si>
  <si>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</si>
  <si>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</si>
  <si>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</si>
  <si>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</si>
  <si>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</si>
  <si>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</si>
  <si>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</si>
  <si>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</si>
  <si>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</si>
  <si>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</si>
  <si>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</si>
  <si>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</si>
  <si>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</si>
  <si>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</si>
  <si>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</si>
  <si>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</si>
  <si>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</si>
  <si>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</si>
  <si>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</si>
  <si>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</si>
  <si>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</si>
  <si>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</si>
  <si>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</si>
  <si>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</si>
  <si>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</si>
  <si>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</si>
  <si>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</si>
  <si>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</si>
  <si>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</si>
  <si>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</si>
  <si>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</si>
  <si>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</si>
  <si>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</si>
  <si>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</si>
  <si>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</si>
  <si>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</si>
  <si>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</si>
  <si>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</si>
  <si>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</si>
  <si>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</si>
  <si>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</si>
  <si>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</si>
  <si>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</si>
  <si>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</si>
  <si>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</si>
  <si>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</si>
  <si>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</si>
  <si>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</si>
  <si>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</si>
  <si>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</si>
  <si>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</si>
  <si>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</si>
  <si>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</si>
  <si>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</si>
  <si>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</si>
  <si>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</si>
  <si>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</si>
  <si>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</si>
  <si>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</si>
  <si>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</si>
  <si>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</si>
  <si>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</si>
  <si>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</si>
  <si>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</si>
  <si>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</si>
  <si>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</si>
  <si>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</si>
  <si>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</si>
  <si>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</si>
  <si>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</si>
  <si>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</si>
  <si>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</si>
  <si>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</si>
  <si>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</si>
  <si>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</si>
  <si>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</si>
  <si>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</si>
  <si>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</si>
  <si>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</si>
  <si>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</si>
  <si>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</si>
  <si>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</si>
  <si>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</si>
  <si>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</si>
  <si>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</si>
  <si>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</si>
  <si>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</si>
  <si>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</si>
  <si>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</si>
  <si>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</si>
  <si>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</si>
  <si>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</si>
  <si>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</si>
  <si>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</si>
  <si>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</si>
  <si>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</si>
  <si>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</si>
  <si>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</si>
  <si>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</si>
  <si>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</si>
  <si>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</si>
  <si>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</si>
  <si>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</si>
  <si>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</si>
  <si>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</si>
  <si>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</si>
  <si>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</si>
  <si>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</si>
  <si>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</si>
  <si>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</si>
  <si>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</si>
  <si>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</si>
  <si>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</si>
  <si>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</si>
  <si>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</si>
  <si>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</si>
  <si>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</si>
  <si>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</si>
  <si>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</si>
  <si>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</si>
  <si>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</si>
  <si>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</si>
  <si>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</si>
  <si>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</si>
  <si>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</si>
  <si>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</si>
  <si>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</si>
  <si>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</si>
  <si>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</si>
  <si>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</si>
  <si>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</si>
  <si>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</si>
  <si>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</si>
  <si>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</si>
  <si>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</si>
  <si>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</si>
  <si>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</si>
  <si>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</si>
  <si>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</si>
  <si>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</si>
  <si>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</si>
  <si>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</si>
  <si>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</si>
  <si>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</si>
  <si>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</si>
  <si>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</si>
  <si>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</si>
  <si>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</si>
  <si>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</si>
  <si>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</si>
  <si>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</si>
  <si>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</si>
  <si>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</si>
  <si>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</si>
  <si>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</si>
  <si>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</si>
  <si>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</si>
  <si>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</si>
  <si>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</si>
  <si>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</si>
  <si>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</si>
  <si>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</si>
  <si>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</si>
  <si>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</si>
  <si>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</si>
  <si>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</si>
  <si>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</si>
  <si>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</si>
  <si>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</si>
  <si>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</si>
  <si>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</si>
  <si>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</si>
  <si>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</si>
  <si>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</si>
  <si>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</si>
  <si>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</si>
  <si>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</si>
  <si>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</si>
  <si>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</si>
  <si>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</si>
  <si>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</si>
  <si>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</si>
  <si>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</si>
  <si>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</si>
  <si>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</si>
  <si>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</si>
  <si>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</si>
  <si>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</si>
  <si>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</si>
  <si>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</si>
  <si>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</si>
  <si>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</si>
  <si>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</si>
  <si>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</si>
  <si>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</si>
  <si>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</si>
  <si>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</si>
  <si>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</si>
  <si>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</si>
  <si>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</si>
  <si>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</si>
  <si>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</si>
  <si>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</si>
  <si>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</si>
  <si>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</si>
  <si>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</si>
  <si>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</si>
  <si>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</si>
  <si>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</si>
  <si>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</si>
  <si>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</si>
  <si>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</si>
  <si>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</si>
  <si>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</si>
  <si>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</si>
  <si>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</si>
  <si>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</si>
  <si>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</si>
  <si>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</si>
  <si>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</si>
  <si>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</si>
  <si>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</si>
  <si>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</si>
  <si>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</si>
  <si>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</si>
  <si>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</si>
  <si>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</si>
  <si>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</si>
  <si>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</si>
  <si>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</si>
  <si>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</si>
  <si>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</si>
  <si>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</si>
  <si>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</si>
  <si>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</si>
  <si>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</si>
  <si>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</si>
  <si>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</si>
  <si>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</si>
  <si>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</si>
  <si>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</si>
  <si>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</si>
  <si>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</si>
  <si>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</si>
  <si>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</si>
  <si>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</si>
  <si>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</si>
  <si>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</si>
  <si>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</si>
  <si>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</si>
  <si>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</si>
  <si>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</si>
  <si>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</si>
  <si>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</si>
  <si>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</si>
  <si>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</si>
  <si>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</si>
  <si>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</si>
  <si>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</si>
  <si>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</si>
  <si>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</si>
  <si>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</si>
  <si>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</si>
  <si>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</si>
  <si>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</si>
  <si>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</si>
  <si>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</si>
  <si>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</si>
  <si>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</si>
  <si>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</si>
  <si>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</si>
  <si>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</si>
  <si>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</si>
  <si>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</si>
  <si>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</si>
  <si>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</si>
  <si>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</si>
  <si>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</si>
  <si>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</si>
  <si>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</si>
  <si>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</si>
  <si>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</si>
  <si>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</si>
  <si>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</si>
  <si>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</si>
  <si>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</si>
  <si>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</si>
  <si>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</si>
  <si>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</si>
  <si>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</si>
  <si>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</si>
  <si>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</si>
  <si>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</si>
  <si>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</si>
  <si>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</si>
  <si>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</si>
  <si>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</si>
  <si>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</si>
  <si>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</si>
  <si>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</si>
  <si>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</si>
  <si>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</si>
  <si>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</si>
  <si>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</si>
  <si>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</si>
  <si>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</si>
  <si>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</si>
  <si>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</si>
  <si>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</si>
  <si>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</si>
  <si>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</si>
  <si>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</si>
  <si>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</si>
  <si>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</si>
  <si>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</si>
  <si>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</si>
  <si>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</si>
  <si>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</si>
  <si>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</si>
  <si>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</si>
  <si>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</si>
  <si>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</si>
  <si>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</si>
  <si>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</si>
  <si>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</si>
  <si>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</si>
  <si>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</si>
  <si>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</si>
  <si>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</si>
  <si>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</si>
  <si>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</si>
  <si>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</si>
  <si>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</si>
  <si>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</si>
  <si>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</si>
  <si>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</si>
  <si>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</si>
  <si>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</si>
  <si>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</si>
  <si>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</si>
  <si>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</si>
  <si>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</si>
  <si>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</si>
  <si>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</si>
  <si>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</si>
  <si>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</si>
  <si>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</si>
  <si>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</si>
  <si>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</si>
  <si>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</si>
  <si>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</si>
  <si>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</si>
  <si>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</si>
  <si>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</si>
  <si>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</si>
  <si>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</si>
  <si>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</si>
  <si>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</si>
  <si>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</si>
  <si>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</si>
  <si>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</si>
  <si>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</si>
  <si>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</si>
  <si>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</si>
  <si>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</si>
  <si>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</si>
  <si>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</si>
  <si>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</si>
  <si>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</si>
  <si>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</si>
  <si>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</si>
  <si>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</si>
  <si>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</si>
  <si>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</si>
  <si>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</si>
  <si>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</si>
  <si>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</si>
  <si>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</si>
  <si>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</si>
  <si>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</si>
  <si>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</si>
  <si>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</si>
  <si>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</si>
  <si>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</si>
  <si>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</si>
  <si>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</si>
  <si>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</si>
  <si>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</si>
  <si>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</si>
  <si>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</si>
  <si>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</si>
  <si>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</si>
  <si>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</si>
  <si>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</si>
  <si>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</si>
  <si>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</si>
  <si>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</si>
  <si>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</si>
  <si>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</si>
  <si>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</si>
  <si>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</si>
  <si>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</si>
  <si>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</si>
  <si>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</si>
  <si>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</si>
  <si>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</si>
  <si>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</si>
  <si>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</si>
  <si>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</si>
  <si>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</si>
  <si>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</si>
  <si>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</si>
  <si>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</si>
  <si>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</si>
  <si>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</si>
  <si>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</si>
  <si>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</si>
  <si>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</si>
  <si>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</si>
  <si>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</si>
  <si>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</si>
  <si>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</si>
  <si>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</si>
  <si>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</si>
  <si>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</si>
  <si>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</si>
  <si>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</si>
  <si>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</si>
  <si>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</si>
  <si>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</si>
  <si>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</si>
  <si>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</si>
  <si>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</si>
  <si>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</si>
  <si>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</si>
  <si>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</si>
  <si>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</si>
  <si>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</si>
  <si>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</si>
  <si>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</si>
  <si>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</si>
  <si>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</si>
  <si>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</si>
  <si>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</si>
  <si>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</si>
  <si>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</si>
  <si>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</si>
  <si>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</si>
  <si>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</si>
  <si>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</si>
  <si>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</si>
  <si>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</si>
  <si>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</si>
  <si>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</si>
  <si>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</si>
  <si>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</si>
  <si>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</si>
  <si>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</si>
  <si>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</si>
  <si>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</si>
  <si>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</si>
  <si>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</si>
  <si>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</si>
  <si>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</si>
  <si>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</si>
  <si>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</si>
  <si>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</si>
  <si>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</si>
  <si>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</si>
  <si>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</si>
  <si>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</si>
  <si>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</si>
  <si>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</si>
  <si>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</si>
  <si>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</si>
  <si>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</si>
  <si>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</si>
  <si>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</si>
  <si>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</si>
  <si>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</si>
  <si>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</si>
  <si>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</si>
  <si>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</si>
  <si>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</si>
  <si>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</si>
  <si>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</si>
  <si>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</si>
  <si>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</si>
  <si>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</si>
  <si>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</si>
  <si>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</si>
  <si>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</si>
  <si>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</si>
  <si>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</si>
  <si>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</si>
  <si>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</si>
  <si>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</si>
  <si>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</si>
  <si>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</si>
  <si>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</si>
  <si>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</si>
  <si>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</si>
  <si>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</si>
  <si>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</si>
  <si>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</si>
  <si>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</si>
  <si>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</si>
  <si>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</si>
  <si>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</si>
  <si>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</si>
  <si>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</si>
  <si>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</si>
  <si>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</si>
  <si>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</si>
  <si>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</si>
  <si>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</si>
  <si>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</si>
  <si>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</si>
  <si>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</si>
  <si>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</si>
  <si>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</si>
  <si>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</si>
  <si>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</si>
  <si>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</si>
  <si>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</si>
  <si>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</si>
  <si>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</si>
  <si>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</si>
  <si>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</si>
  <si>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</si>
  <si>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</si>
  <si>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</si>
  <si>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</si>
  <si>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</si>
  <si>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</si>
  <si>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</si>
  <si>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</si>
  <si>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</si>
  <si>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</si>
  <si>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</si>
  <si>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</si>
  <si>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</si>
  <si>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</si>
  <si>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</si>
  <si>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</si>
  <si>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</si>
  <si>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</si>
  <si>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</si>
  <si>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</si>
  <si>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</si>
  <si>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</si>
  <si>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</si>
  <si>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</si>
  <si>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</si>
  <si>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</si>
  <si>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</si>
  <si>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</si>
  <si>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</si>
  <si>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</si>
  <si>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</si>
  <si>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</si>
  <si>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</si>
  <si>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</si>
  <si>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</si>
  <si>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</si>
  <si>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</si>
  <si>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</si>
  <si>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</si>
  <si>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</si>
  <si>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</si>
  <si>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</si>
  <si>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</si>
  <si>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</si>
  <si>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</si>
  <si>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</si>
  <si>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</si>
  <si>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</si>
  <si>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</si>
  <si>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</si>
  <si>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</si>
  <si>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</si>
  <si>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</si>
  <si>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</si>
  <si>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</si>
  <si>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</si>
  <si>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</si>
  <si>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</si>
  <si>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</si>
  <si>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</si>
  <si>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</si>
  <si>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</si>
  <si>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</si>
  <si>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</si>
  <si>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</si>
  <si>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</si>
  <si>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</si>
  <si>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</si>
  <si>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</si>
  <si>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</si>
  <si>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</si>
  <si>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</si>
  <si>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</si>
  <si>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</si>
  <si>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</si>
  <si>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</si>
  <si>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</si>
  <si>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</si>
  <si>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</si>
  <si>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</si>
  <si>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</si>
  <si>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</si>
  <si>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</si>
  <si>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</si>
  <si>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</si>
  <si>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</si>
  <si>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</si>
  <si>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</si>
  <si>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</si>
  <si>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</si>
  <si>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</si>
  <si>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</si>
  <si>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</si>
  <si>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</si>
  <si>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</si>
  <si>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</si>
  <si>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</si>
  <si>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</si>
  <si>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</si>
  <si>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</si>
  <si>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</si>
  <si>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</si>
  <si>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</si>
  <si>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</si>
  <si>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</si>
  <si>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</si>
  <si>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</si>
  <si>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</si>
  <si>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</si>
  <si>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</si>
  <si>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</si>
  <si>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</si>
  <si>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</si>
  <si>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</si>
  <si>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</si>
  <si>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</si>
  <si>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</si>
  <si>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</si>
  <si>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</si>
  <si>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</si>
  <si>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</si>
  <si>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</si>
  <si>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</si>
  <si>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</si>
  <si>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</si>
  <si>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</si>
  <si>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</si>
  <si>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</si>
  <si>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</si>
  <si>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</si>
  <si>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</si>
  <si>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</si>
  <si>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</si>
  <si>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</si>
  <si>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</si>
  <si>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</si>
  <si>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</si>
  <si>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</si>
  <si>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</si>
  <si>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</si>
  <si>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</si>
  <si>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</si>
  <si>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</si>
  <si>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</si>
  <si>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</si>
  <si>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</si>
  <si>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</si>
  <si>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</si>
  <si>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</si>
  <si>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</si>
  <si>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</si>
  <si>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</si>
  <si>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</si>
  <si>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</si>
  <si>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</si>
  <si>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</si>
  <si>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</si>
  <si>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</si>
  <si>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</si>
  <si>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</si>
  <si>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</si>
  <si>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</si>
  <si>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</si>
  <si>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</si>
  <si>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</si>
  <si>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</si>
  <si>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</si>
  <si>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</si>
  <si>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</si>
  <si>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</si>
  <si>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</si>
  <si>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</si>
  <si>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</si>
  <si>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</si>
  <si>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</si>
  <si>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</si>
  <si>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</si>
  <si>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</si>
  <si>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</si>
  <si>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</si>
  <si>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</si>
  <si>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</si>
  <si>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</si>
  <si>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</si>
  <si>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</si>
  <si>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</si>
  <si>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</si>
  <si>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</si>
  <si>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</si>
  <si>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</si>
  <si>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</si>
  <si>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</si>
  <si>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</si>
  <si>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</si>
  <si>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</si>
  <si>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</si>
  <si>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</si>
  <si>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</si>
  <si>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</si>
  <si>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</si>
  <si>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</si>
  <si>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</si>
  <si>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</si>
  <si>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</si>
  <si>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</si>
  <si>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</si>
  <si>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</si>
  <si>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</si>
  <si>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</si>
  <si>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</si>
  <si>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</si>
  <si>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</si>
  <si>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</si>
  <si>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</si>
  <si>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</si>
  <si>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</si>
  <si>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</si>
  <si>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</si>
  <si>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</si>
  <si>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</si>
  <si>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</si>
  <si>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</si>
  <si>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</si>
  <si>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</si>
  <si>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</si>
  <si>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</si>
  <si>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</si>
  <si>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</si>
  <si>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</si>
  <si>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</si>
  <si>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</si>
  <si>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</si>
  <si>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</si>
  <si>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</si>
  <si>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</si>
  <si>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</si>
  <si>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</si>
  <si>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</si>
  <si>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</si>
  <si>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</si>
  <si>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</si>
  <si>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</si>
  <si>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</si>
  <si>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</si>
  <si>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</si>
  <si>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</si>
  <si>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</si>
  <si>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</si>
  <si>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</si>
  <si>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</si>
  <si>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</si>
  <si>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</si>
  <si>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</si>
  <si>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</si>
  <si>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</si>
  <si>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</si>
  <si>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</si>
  <si>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</si>
  <si>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</si>
  <si>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</si>
  <si>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</si>
  <si>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</si>
  <si>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</si>
  <si>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</si>
  <si>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</si>
  <si>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</si>
  <si>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</si>
  <si>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</si>
  <si>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</si>
  <si>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</si>
  <si>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</si>
  <si>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</si>
  <si>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</si>
  <si>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</si>
  <si>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</si>
  <si>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</si>
  <si>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</si>
  <si>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</si>
  <si>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</si>
  <si>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</si>
  <si>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</si>
  <si>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</si>
  <si>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</si>
  <si>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</si>
  <si>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</si>
  <si>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</si>
  <si>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</si>
  <si>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</si>
  <si>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</si>
  <si>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</si>
  <si>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</si>
  <si>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</si>
  <si>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</si>
  <si>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</si>
  <si>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</si>
  <si>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</si>
  <si>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</si>
  <si>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</si>
  <si>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</si>
  <si>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</si>
  <si>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</si>
  <si>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</si>
  <si>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</si>
  <si>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</si>
  <si>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</si>
  <si>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</si>
  <si>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</si>
  <si>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</si>
  <si>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</si>
  <si>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</si>
  <si>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</si>
  <si>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</si>
  <si>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</si>
  <si>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</si>
  <si>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</si>
  <si>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</si>
  <si>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</si>
  <si>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</si>
  <si>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</si>
  <si>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</si>
  <si>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</si>
  <si>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</si>
  <si>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</si>
  <si>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</si>
  <si>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</si>
  <si>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</si>
  <si>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</si>
  <si>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</si>
  <si>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</si>
  <si>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</si>
  <si>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</si>
  <si>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</si>
  <si>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</si>
  <si>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</si>
  <si>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</si>
  <si>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</si>
  <si>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</si>
  <si>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</si>
  <si>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</si>
  <si>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</si>
  <si>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</si>
  <si>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</si>
  <si>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</si>
  <si>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</si>
  <si>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</si>
  <si>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</si>
  <si>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</si>
  <si>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</si>
  <si>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</si>
  <si>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</si>
  <si>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</si>
  <si>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</si>
  <si>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</si>
  <si>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</si>
  <si>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</si>
  <si>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</si>
  <si>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</si>
  <si>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</si>
  <si>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</si>
  <si>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</si>
  <si>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</si>
  <si>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</si>
  <si>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</si>
  <si>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</si>
  <si>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</si>
  <si>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</si>
  <si>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</si>
  <si>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</si>
  <si>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</si>
  <si>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</si>
  <si>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</si>
  <si>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</si>
  <si>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</si>
  <si>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</si>
  <si>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</si>
  <si>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</si>
  <si>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</si>
  <si>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</si>
  <si>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</si>
  <si>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</si>
  <si>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</si>
  <si>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</si>
  <si>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</si>
  <si>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</si>
  <si>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</si>
  <si>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</si>
  <si>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</si>
  <si>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</si>
  <si>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</si>
  <si>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</si>
  <si>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</si>
  <si>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</si>
  <si>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</si>
  <si>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</si>
  <si>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</si>
  <si>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</si>
  <si>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</si>
  <si>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</si>
  <si>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</si>
  <si>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</si>
  <si>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</si>
  <si>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</si>
  <si>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</si>
  <si>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</si>
  <si>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</si>
  <si>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</si>
  <si>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</si>
  <si>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</si>
  <si>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</si>
  <si>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</si>
  <si>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</si>
  <si>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</si>
  <si>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</si>
  <si>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</si>
  <si>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</si>
  <si>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</si>
  <si>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</si>
  <si>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</si>
  <si>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</si>
  <si>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</si>
  <si>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</si>
  <si>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</si>
  <si>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</si>
  <si>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</si>
  <si>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</si>
  <si>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</si>
  <si>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</si>
  <si>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</si>
  <si>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</si>
  <si>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</si>
  <si>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</si>
  <si>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</si>
  <si>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</si>
  <si>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</si>
  <si>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</si>
  <si>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</si>
  <si>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</si>
  <si>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</si>
  <si>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</si>
  <si>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</si>
  <si>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</si>
  <si>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</si>
  <si>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</si>
  <si>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</si>
  <si>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</si>
  <si>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</si>
  <si>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</si>
  <si>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</si>
  <si>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</si>
  <si>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</si>
  <si>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</si>
  <si>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</si>
  <si>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</si>
  <si>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</si>
  <si>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</si>
  <si>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</si>
  <si>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</si>
  <si>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</si>
  <si>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</si>
  <si>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</si>
  <si>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</si>
  <si>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</si>
  <si>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</si>
  <si>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</si>
  <si>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</si>
  <si>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</si>
  <si>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</si>
  <si>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</si>
  <si>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</si>
  <si>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</si>
  <si>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</si>
  <si>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</si>
  <si>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</si>
  <si>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</si>
  <si>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</si>
  <si>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</si>
  <si>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</si>
  <si>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</si>
  <si>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</si>
  <si>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</si>
  <si>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</si>
  <si>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</si>
  <si>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</si>
  <si>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</si>
  <si>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</si>
  <si>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</si>
  <si>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</si>
  <si>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</si>
  <si>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</si>
  <si>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</si>
  <si>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</si>
  <si>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</si>
  <si>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</si>
  <si>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</si>
  <si>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</si>
  <si>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</si>
  <si>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</si>
  <si>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</si>
  <si>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</si>
  <si>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</si>
  <si>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</si>
  <si>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</si>
  <si>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</si>
  <si>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</si>
  <si>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</si>
  <si>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</si>
  <si>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</si>
  <si>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</si>
  <si>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</si>
  <si>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</si>
  <si>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</si>
  <si>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</si>
  <si>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</si>
  <si>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</si>
  <si>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</si>
  <si>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</si>
  <si>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</si>
  <si>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</si>
  <si>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</si>
  <si>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</si>
  <si>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</si>
  <si>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</si>
  <si>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</si>
  <si>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</si>
  <si>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</si>
  <si>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</si>
  <si>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</si>
  <si>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</si>
  <si>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</si>
  <si>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</si>
  <si>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</si>
  <si>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</si>
  <si>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</si>
  <si>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</si>
  <si>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</si>
  <si>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</si>
  <si>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</si>
  <si>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</si>
  <si>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</si>
  <si>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</si>
  <si>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</si>
  <si>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</si>
  <si>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</si>
  <si>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</si>
  <si>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</si>
  <si>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</si>
  <si>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</si>
  <si>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</si>
  <si>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</si>
  <si>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</si>
  <si>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</si>
  <si>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</si>
  <si>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</si>
  <si>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</si>
  <si>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</si>
  <si>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</si>
  <si>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</si>
  <si>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</si>
  <si>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</si>
  <si>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</si>
  <si>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</si>
  <si>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</si>
  <si>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</si>
  <si>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</si>
  <si>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</si>
  <si>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</si>
  <si>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</si>
  <si>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</si>
  <si>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</si>
  <si>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</si>
  <si>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</si>
  <si>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</si>
  <si>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</si>
  <si>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</si>
  <si>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</si>
  <si>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</si>
  <si>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</si>
  <si>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</si>
  <si>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</si>
  <si>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</si>
  <si>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</si>
  <si>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</si>
  <si>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</si>
  <si>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</si>
  <si>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</si>
  <si>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</si>
  <si>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</si>
  <si>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</si>
  <si>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</si>
  <si>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</si>
  <si>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</si>
  <si>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</si>
  <si>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</si>
  <si>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</si>
  <si>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</si>
  <si>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</si>
  <si>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</si>
  <si>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</si>
  <si>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</si>
  <si>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</si>
  <si>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</si>
  <si>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</si>
  <si>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</si>
  <si>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</si>
  <si>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</si>
  <si>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</si>
  <si>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</si>
  <si>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</si>
  <si>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</si>
  <si>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</si>
  <si>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</si>
  <si>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</si>
  <si>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</si>
  <si>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</si>
  <si>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</si>
  <si>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</si>
  <si>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</si>
  <si>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</si>
  <si>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</si>
  <si>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</si>
  <si>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</si>
  <si>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</si>
  <si>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</si>
  <si>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</si>
  <si>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</si>
  <si>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</si>
  <si>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</si>
  <si>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</si>
  <si>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</si>
  <si>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</si>
  <si>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</si>
  <si>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</si>
  <si>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</si>
  <si>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</si>
  <si>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</si>
  <si>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</si>
  <si>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</si>
  <si>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</si>
  <si>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</si>
  <si>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</si>
  <si>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</si>
  <si>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</si>
  <si>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</si>
  <si>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</si>
  <si>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</si>
  <si>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</si>
  <si>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</si>
  <si>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</si>
  <si>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</si>
  <si>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</si>
  <si>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</si>
  <si>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</si>
  <si>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</si>
  <si>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</si>
  <si>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</si>
  <si>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</si>
  <si>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</si>
  <si>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</si>
  <si>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</si>
  <si>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</si>
  <si>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</si>
  <si>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</si>
  <si>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</si>
  <si>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</si>
  <si>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</si>
  <si>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</si>
  <si>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</si>
  <si>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</si>
  <si>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</si>
  <si>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</si>
  <si>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</si>
  <si>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</si>
  <si>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</si>
  <si>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</si>
  <si>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</si>
  <si>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</si>
  <si>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</si>
  <si>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</si>
  <si>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</si>
  <si>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</si>
  <si>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</si>
  <si>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</si>
  <si>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</si>
  <si>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</si>
  <si>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</si>
  <si>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</si>
  <si>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</si>
  <si>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</si>
  <si>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</si>
  <si>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</si>
  <si>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</si>
  <si>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</si>
  <si>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</si>
  <si>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</si>
  <si>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</si>
  <si>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</si>
  <si>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</si>
  <si>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</si>
  <si>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</si>
  <si>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</si>
  <si>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</si>
  <si>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</si>
  <si>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</si>
  <si>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</si>
  <si>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</si>
  <si>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</si>
  <si>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</si>
  <si>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</si>
  <si>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</si>
  <si>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</si>
  <si>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</si>
  <si>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</si>
  <si>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</si>
  <si>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</si>
  <si>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</si>
  <si>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</si>
  <si>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</si>
  <si>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</si>
  <si>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</si>
  <si>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</si>
  <si>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</si>
  <si>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</si>
  <si>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</si>
  <si>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</si>
  <si>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</si>
  <si>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</si>
  <si>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</si>
  <si>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</si>
  <si>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</si>
  <si>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</si>
  <si>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</si>
  <si>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</si>
  <si>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</si>
  <si>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</si>
  <si>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</si>
  <si>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</si>
  <si>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</si>
  <si>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</si>
  <si>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</si>
  <si>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</si>
  <si>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</si>
  <si>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</si>
  <si>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</si>
  <si>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</si>
  <si>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</si>
  <si>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</si>
  <si>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</si>
  <si>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</si>
  <si>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</si>
  <si>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</si>
  <si>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</si>
  <si>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</si>
  <si>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</si>
  <si>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</si>
  <si>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</si>
  <si>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</si>
  <si>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</si>
  <si>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</si>
  <si>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</si>
  <si>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</si>
  <si>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</si>
  <si>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</si>
  <si>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</si>
  <si>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</si>
  <si>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</si>
  <si>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</si>
  <si>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</si>
  <si>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</si>
  <si>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</si>
  <si>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</si>
  <si>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</si>
  <si>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</si>
  <si>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</si>
  <si>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</si>
  <si>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</si>
  <si>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</si>
  <si>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</si>
  <si>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</si>
  <si>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</si>
  <si>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</si>
  <si>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</si>
  <si>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</si>
  <si>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</si>
  <si>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</si>
  <si>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</si>
  <si>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</si>
  <si>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</si>
  <si>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</si>
  <si>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</si>
  <si>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</si>
  <si>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</si>
  <si>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</si>
  <si>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</si>
  <si>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</si>
  <si>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</si>
  <si>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</si>
  <si>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</si>
  <si>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</si>
  <si>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</si>
  <si>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</si>
  <si>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</si>
  <si>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</si>
  <si>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</si>
  <si>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</si>
  <si>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</si>
  <si>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</si>
  <si>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</si>
  <si>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</si>
  <si>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</si>
  <si>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</si>
  <si>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</si>
  <si>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</si>
  <si>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</si>
  <si>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</si>
  <si>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</si>
  <si>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</si>
  <si>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</si>
  <si>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</si>
  <si>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</si>
  <si>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</si>
  <si>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</si>
  <si>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</si>
  <si>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</si>
  <si>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</si>
  <si>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</si>
  <si>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</si>
  <si>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</si>
  <si>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</si>
  <si>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</si>
  <si>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</si>
  <si>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</si>
  <si>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</si>
  <si>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</si>
  <si>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</si>
  <si>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</si>
  <si>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</si>
  <si>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</si>
  <si>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</si>
  <si>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</si>
  <si>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</si>
  <si>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</si>
  <si>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</si>
  <si>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</si>
  <si>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</si>
  <si>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</si>
  <si>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</si>
  <si>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</si>
  <si>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</si>
  <si>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</si>
  <si>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</si>
  <si>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</si>
  <si>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</si>
  <si>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</si>
  <si>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</si>
  <si>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</si>
  <si>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</si>
  <si>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</si>
  <si>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</si>
  <si>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</si>
  <si>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</si>
  <si>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</si>
  <si>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</si>
  <si>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</si>
  <si>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</si>
  <si>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</si>
  <si>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</si>
  <si>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</si>
  <si>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</si>
  <si>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</si>
  <si>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</si>
  <si>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</si>
  <si>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</si>
  <si>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</si>
  <si>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</si>
  <si>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</si>
  <si>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</si>
  <si>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</si>
  <si>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</si>
  <si>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</si>
  <si>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</si>
  <si>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</si>
  <si>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</si>
  <si>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</si>
  <si>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</si>
  <si>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</si>
  <si>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</si>
  <si>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</si>
  <si>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</si>
  <si>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</si>
  <si>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</si>
  <si>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</si>
  <si>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</si>
  <si>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</si>
  <si>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</si>
  <si>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</si>
  <si>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</si>
  <si>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</si>
  <si>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</si>
  <si>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</si>
  <si>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</si>
  <si>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</si>
  <si>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</si>
  <si>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</si>
  <si>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</si>
  <si>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</si>
  <si>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</si>
  <si>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</si>
  <si>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</si>
  <si>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</si>
  <si>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</si>
  <si>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</si>
  <si>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</si>
  <si>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</si>
  <si>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</si>
  <si>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</si>
  <si>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</si>
  <si>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</si>
  <si>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</si>
  <si>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</si>
  <si>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</si>
  <si>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</si>
  <si>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</si>
  <si>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</si>
  <si>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</si>
  <si>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</si>
  <si>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</si>
  <si>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</si>
  <si>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</si>
  <si>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</si>
  <si>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</si>
  <si>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</si>
  <si>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</si>
  <si>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</si>
  <si>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</si>
  <si>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</si>
  <si>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</si>
  <si>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</si>
  <si>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</si>
  <si>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</si>
  <si>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</si>
  <si>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</si>
  <si>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</si>
  <si>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</si>
  <si>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</si>
  <si>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</si>
  <si>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</si>
  <si>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</si>
  <si>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</si>
  <si>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</si>
  <si>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</si>
  <si>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</si>
  <si>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</si>
  <si>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</si>
  <si>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</si>
  <si>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</si>
  <si>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</si>
  <si>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</si>
  <si>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</si>
  <si>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</si>
  <si>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</si>
  <si>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</si>
  <si>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</si>
  <si>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</si>
  <si>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</si>
  <si>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</si>
  <si>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</si>
  <si>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</si>
  <si>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</si>
  <si>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</si>
  <si>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</si>
  <si>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</si>
  <si>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</si>
  <si>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</si>
  <si>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</si>
  <si>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</si>
  <si>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</si>
  <si>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</si>
  <si>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</si>
  <si>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</si>
  <si>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</si>
  <si>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</si>
  <si>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</si>
  <si>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</si>
  <si>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</si>
  <si>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</si>
  <si>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</si>
  <si>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</si>
  <si>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</si>
  <si>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</si>
  <si>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</si>
  <si>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</si>
  <si>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</si>
  <si>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</si>
  <si>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</si>
  <si>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</si>
  <si>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</si>
  <si>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</si>
  <si>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</si>
  <si>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</si>
  <si>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</si>
  <si>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</si>
  <si>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</si>
  <si>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</si>
  <si>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</si>
  <si>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</si>
  <si>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</si>
  <si>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</si>
  <si>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</si>
  <si>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</si>
  <si>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</si>
  <si>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</si>
  <si>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</si>
  <si>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</si>
  <si>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</si>
  <si>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</si>
  <si>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</si>
  <si>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</si>
  <si>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</si>
  <si>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</si>
  <si>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</si>
  <si>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</si>
  <si>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</si>
  <si>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</si>
  <si>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</si>
  <si>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</si>
  <si>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</si>
  <si>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</si>
  <si>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</si>
  <si>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</si>
  <si>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</si>
  <si>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</si>
  <si>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</si>
  <si>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</si>
  <si>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</si>
  <si>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</si>
  <si>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</si>
  <si>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</si>
  <si>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</si>
  <si>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</si>
  <si>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</si>
  <si>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</si>
  <si>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</si>
  <si>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</si>
  <si>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</si>
  <si>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</si>
  <si>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</si>
  <si>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</si>
  <si>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</si>
  <si>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</si>
  <si>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</si>
  <si>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</si>
  <si>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</si>
  <si>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</si>
  <si>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</si>
  <si>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</si>
  <si>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</si>
  <si>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</si>
  <si>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</si>
  <si>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</si>
  <si>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</si>
  <si>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</si>
  <si>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</si>
  <si>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</si>
  <si>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</si>
  <si>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</si>
  <si>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</si>
  <si>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</si>
  <si>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</si>
  <si>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</si>
  <si>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</si>
  <si>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</si>
  <si>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</si>
  <si>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</si>
  <si>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</si>
  <si>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</si>
  <si>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</si>
  <si>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</si>
  <si>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</si>
  <si>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</si>
  <si>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</si>
  <si>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</si>
  <si>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</si>
  <si>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</si>
  <si>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</si>
  <si>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</si>
  <si>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</si>
  <si>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</si>
  <si>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</si>
  <si>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</si>
  <si>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</si>
  <si>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</si>
  <si>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</si>
  <si>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</si>
  <si>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</si>
  <si>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</si>
  <si>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</si>
  <si>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</si>
  <si>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</si>
  <si>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</si>
  <si>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</si>
  <si>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</si>
  <si>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</si>
  <si>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</si>
  <si>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</si>
  <si>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</si>
  <si>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</si>
  <si>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</si>
  <si>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</si>
  <si>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</si>
  <si>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</si>
  <si>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</si>
  <si>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</si>
  <si>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</si>
  <si>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</si>
  <si>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</si>
  <si>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</si>
  <si>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</si>
  <si>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</si>
  <si>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</si>
  <si>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</si>
  <si>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</si>
  <si>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</si>
  <si>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</si>
  <si>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</si>
  <si>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</si>
  <si>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</si>
  <si>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</si>
  <si>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</si>
  <si>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</si>
  <si>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</si>
  <si>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</si>
  <si>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</si>
  <si>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</si>
  <si>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</si>
  <si>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</si>
  <si>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</si>
  <si>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</si>
  <si>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</si>
  <si>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</si>
  <si>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</si>
  <si>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</si>
  <si>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</si>
  <si>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</si>
  <si>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</si>
  <si>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</si>
  <si>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</si>
  <si>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</si>
  <si>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</si>
  <si>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</si>
  <si>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</si>
  <si>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</si>
  <si>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</si>
  <si>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</si>
  <si>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</si>
  <si>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</si>
  <si>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</si>
  <si>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</si>
  <si>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</si>
  <si>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</si>
  <si>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</si>
  <si>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</si>
  <si>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</si>
  <si>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</si>
  <si>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</si>
  <si>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</si>
  <si>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</si>
  <si>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</si>
  <si>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</si>
  <si>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</si>
  <si>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</si>
  <si>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</si>
  <si>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</si>
  <si>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</si>
  <si>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</si>
  <si>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</si>
  <si>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</si>
  <si>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</si>
  <si>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</si>
  <si>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</si>
  <si>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</si>
  <si>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</si>
  <si>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</si>
  <si>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</si>
  <si>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</si>
  <si>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</si>
  <si>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</si>
  <si>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</si>
  <si>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</si>
  <si>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</si>
  <si>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</si>
  <si>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</si>
  <si>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</si>
  <si>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</si>
  <si>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</si>
  <si>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</si>
  <si>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</si>
  <si>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</si>
  <si>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</si>
  <si>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</si>
  <si>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</si>
  <si>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</si>
  <si>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</si>
  <si>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</si>
  <si>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</si>
  <si>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</si>
  <si>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</si>
  <si>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</si>
  <si>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</si>
  <si>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</si>
  <si>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</si>
  <si>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</si>
  <si>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</si>
  <si>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</si>
  <si>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</si>
  <si>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</si>
  <si>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</si>
  <si>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</si>
  <si>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</si>
  <si>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</si>
  <si>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</si>
  <si>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</si>
  <si>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</si>
  <si>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</si>
  <si>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</si>
  <si>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</si>
  <si>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</si>
  <si>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</si>
  <si>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</si>
  <si>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</si>
  <si>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</si>
  <si>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</si>
  <si>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</si>
  <si>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</si>
  <si>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</si>
  <si>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</si>
  <si>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</si>
  <si>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</si>
  <si>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</si>
  <si>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</si>
  <si>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</si>
  <si>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</si>
  <si>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</si>
  <si>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</si>
  <si>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</si>
  <si>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</si>
  <si>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</si>
  <si>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</si>
  <si>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</si>
  <si>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</si>
  <si>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</si>
  <si>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</si>
  <si>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</si>
  <si>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</si>
  <si>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</si>
  <si>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</si>
  <si>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</si>
  <si>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</si>
  <si>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</si>
  <si>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</si>
  <si>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</si>
  <si>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</si>
  <si>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</si>
  <si>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</si>
  <si>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</si>
  <si>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</si>
  <si>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</si>
  <si>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</si>
  <si>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</si>
  <si>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</si>
  <si>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</si>
  <si>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</si>
  <si>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</si>
  <si>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</si>
  <si>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</si>
  <si>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</si>
  <si>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</si>
  <si>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</si>
  <si>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</si>
  <si>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</si>
  <si>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</si>
  <si>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</si>
  <si>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</si>
  <si>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</si>
  <si>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</si>
  <si>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</si>
  <si>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</si>
  <si>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</si>
  <si>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</si>
  <si>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</si>
  <si>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</si>
  <si>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</si>
  <si>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</si>
  <si>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</si>
  <si>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</si>
  <si>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</si>
  <si>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</si>
  <si>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</si>
  <si>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</si>
  <si>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</si>
  <si>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</si>
  <si>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</si>
  <si>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</si>
  <si>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</si>
  <si>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</si>
  <si>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</si>
  <si>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</si>
  <si>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</si>
  <si>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</si>
  <si>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</si>
  <si>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</si>
  <si>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</si>
  <si>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</si>
  <si>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</si>
  <si>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</si>
  <si>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</si>
  <si>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</si>
  <si>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</si>
  <si>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</si>
  <si>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</si>
  <si>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</si>
  <si>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</si>
  <si>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</si>
  <si>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</si>
  <si>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</si>
  <si>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</si>
  <si>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</si>
  <si>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</si>
  <si>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</si>
  <si>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</si>
  <si>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</si>
  <si>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</si>
  <si>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</si>
  <si>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</si>
  <si>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</si>
  <si>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</si>
  <si>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</si>
  <si>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</si>
  <si>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</si>
  <si>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</si>
  <si>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</si>
  <si>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</si>
  <si>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</si>
  <si>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</si>
  <si>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</si>
  <si>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</si>
  <si>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</si>
  <si>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</si>
  <si>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</si>
  <si>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</si>
  <si>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</si>
  <si>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</si>
  <si>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</si>
  <si>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</si>
  <si>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</si>
  <si>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</si>
  <si>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</si>
  <si>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</si>
  <si>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</si>
  <si>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</si>
  <si>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</si>
  <si>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</si>
  <si>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</si>
  <si>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</si>
  <si>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</si>
  <si>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</si>
  <si>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</si>
  <si>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</si>
  <si>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</si>
  <si>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</si>
  <si>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</si>
  <si>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</si>
  <si>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</si>
  <si>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</si>
  <si>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</si>
  <si>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</si>
  <si>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</si>
  <si>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</si>
  <si>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</si>
  <si>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</si>
  <si>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</si>
  <si>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</si>
  <si>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</si>
  <si>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</si>
  <si>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</si>
  <si>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</si>
  <si>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</si>
  <si>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</si>
  <si>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</si>
  <si>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</si>
  <si>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</si>
  <si>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</si>
  <si>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</si>
  <si>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</si>
  <si>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</si>
  <si>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</si>
  <si>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</si>
  <si>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</si>
  <si>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</si>
  <si>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</si>
  <si>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</si>
  <si>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</si>
  <si>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</si>
  <si>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</si>
  <si>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</si>
  <si>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</si>
  <si>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</si>
  <si>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</si>
  <si>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</si>
  <si>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</si>
  <si>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</si>
  <si>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</si>
  <si>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</si>
  <si>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</si>
  <si>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</si>
  <si>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</si>
  <si>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</si>
  <si>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</si>
  <si>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</si>
  <si>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</si>
  <si>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</si>
  <si>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</si>
  <si>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</si>
  <si>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</si>
  <si>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</si>
  <si>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</si>
  <si>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</si>
  <si>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</si>
  <si>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</si>
  <si>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</si>
  <si>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</si>
  <si>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</si>
  <si>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</si>
  <si>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</si>
  <si>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</si>
  <si>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</si>
  <si>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</si>
  <si>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</si>
  <si>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</si>
  <si>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</si>
  <si>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</si>
  <si>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</si>
  <si>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</si>
  <si>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</si>
  <si>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</si>
  <si>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</si>
  <si>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</si>
  <si>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</si>
  <si>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</si>
  <si>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</si>
  <si>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</si>
  <si>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</si>
  <si>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</si>
  <si>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</si>
  <si>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</si>
  <si>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</si>
  <si>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</si>
  <si>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</si>
  <si>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</si>
  <si>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</si>
  <si>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</si>
  <si>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</si>
  <si>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</si>
  <si>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</si>
  <si>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</si>
  <si>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</si>
  <si>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</si>
  <si>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</si>
  <si>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</si>
  <si>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</si>
  <si>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</si>
  <si>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</si>
  <si>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</si>
  <si>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</si>
  <si>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</si>
  <si>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</si>
  <si>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</si>
  <si>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</si>
  <si>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</si>
  <si>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</si>
  <si>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</si>
  <si>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</si>
  <si>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</si>
  <si>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</si>
  <si>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</si>
  <si>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</si>
  <si>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</si>
  <si>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</si>
  <si>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</si>
  <si>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</si>
  <si>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</si>
  <si>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</si>
  <si>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</si>
  <si>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</si>
  <si>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</si>
  <si>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</si>
  <si>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</si>
  <si>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</si>
  <si>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</si>
  <si>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</si>
  <si>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</si>
  <si>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</si>
  <si>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</si>
  <si>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</si>
  <si>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</si>
  <si>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</si>
  <si>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</si>
  <si>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</si>
  <si>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</si>
  <si>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</si>
  <si>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</si>
  <si>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</si>
  <si>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</si>
  <si>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</si>
  <si>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</si>
  <si>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</si>
  <si>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</si>
  <si>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</si>
  <si>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</si>
  <si>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</si>
  <si>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</si>
  <si>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</si>
  <si>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</si>
  <si>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</si>
  <si>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</si>
  <si>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</si>
  <si>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</si>
  <si>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</si>
  <si>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</si>
  <si>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</si>
  <si>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</si>
  <si>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</si>
  <si>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</si>
  <si>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</si>
  <si>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</si>
  <si>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</si>
  <si>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</si>
  <si>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</si>
  <si>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</si>
  <si>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</si>
  <si>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</si>
  <si>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</si>
  <si>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</si>
  <si>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</si>
  <si>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</si>
  <si>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</si>
  <si>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</si>
  <si>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</si>
  <si>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</si>
  <si>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</si>
  <si>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</si>
  <si>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</si>
  <si>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</si>
  <si>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</si>
  <si>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</si>
  <si>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</si>
  <si>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</si>
  <si>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</si>
  <si>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</si>
  <si>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</si>
  <si>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</si>
  <si>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</si>
  <si>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</si>
  <si>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</si>
  <si>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</si>
  <si>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</si>
  <si>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</si>
  <si>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</si>
  <si>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</si>
  <si>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</si>
  <si>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</si>
  <si>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</si>
  <si>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</si>
  <si>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</si>
  <si>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</si>
  <si>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</si>
  <si>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</si>
  <si>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</si>
  <si>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</si>
  <si>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</si>
  <si>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</si>
  <si>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</si>
  <si>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</si>
  <si>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</si>
  <si>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</si>
  <si>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</si>
  <si>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</si>
  <si>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</si>
  <si>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</si>
  <si>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</si>
  <si>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</si>
  <si>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</si>
  <si>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</si>
  <si>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</si>
  <si>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</si>
  <si>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</si>
  <si>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</si>
  <si>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</si>
  <si>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</si>
  <si>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</si>
  <si>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</si>
  <si>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</si>
  <si>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</si>
  <si>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</si>
  <si>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</si>
  <si>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</si>
  <si>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</si>
  <si>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</si>
  <si>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</si>
  <si>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</si>
  <si>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</si>
  <si>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</si>
  <si>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</si>
  <si>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</si>
  <si>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</si>
  <si>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</si>
  <si>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</si>
  <si>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</si>
  <si>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</si>
  <si>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</si>
  <si>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</si>
  <si>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</si>
  <si>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</si>
  <si>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</si>
  <si>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</si>
  <si>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</si>
  <si>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</si>
  <si>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</si>
  <si>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</si>
  <si>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</si>
  <si>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</si>
  <si>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</si>
  <si>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</si>
  <si>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</si>
  <si>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</si>
  <si>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</si>
  <si>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</si>
  <si>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</si>
  <si>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</si>
  <si>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</si>
  <si>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</si>
  <si>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</si>
  <si>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</si>
  <si>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</si>
  <si>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</si>
  <si>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</si>
  <si>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</si>
  <si>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</si>
  <si>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</si>
  <si>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</si>
  <si>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</si>
  <si>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</si>
  <si>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</si>
  <si>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</si>
  <si>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</si>
  <si>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</si>
  <si>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</si>
  <si>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</si>
  <si>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</si>
  <si>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</si>
  <si>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</si>
  <si>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</si>
  <si>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</si>
  <si>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</si>
  <si>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</si>
  <si>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</si>
  <si>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</si>
  <si>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</si>
  <si>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</si>
  <si>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</si>
  <si>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</si>
  <si>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</si>
  <si>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</si>
  <si>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</si>
  <si>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</si>
  <si>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</si>
  <si>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</si>
  <si>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</si>
  <si>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</si>
  <si>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</si>
  <si>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</si>
  <si>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</si>
  <si>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</si>
  <si>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</si>
  <si>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</si>
  <si>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</si>
  <si>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</si>
  <si>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</si>
  <si>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</si>
  <si>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</si>
  <si>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</si>
  <si>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</si>
  <si>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</si>
  <si>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</si>
  <si>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</si>
  <si>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</si>
  <si>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</si>
  <si>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</si>
  <si>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</si>
  <si>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</si>
  <si>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</si>
  <si>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</si>
  <si>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</si>
  <si>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</si>
  <si>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</si>
  <si>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</si>
  <si>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</si>
  <si>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</si>
  <si>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</si>
  <si>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</si>
  <si>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</si>
  <si>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</si>
  <si>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</si>
  <si>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</si>
  <si>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</si>
  <si>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</si>
  <si>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</si>
  <si>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</si>
  <si>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</si>
  <si>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</si>
  <si>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</si>
  <si>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</si>
  <si>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</si>
  <si>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</si>
  <si>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</si>
  <si>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</si>
  <si>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</si>
  <si>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</si>
  <si>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</si>
  <si>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</si>
  <si>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</si>
  <si>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</si>
  <si>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</si>
  <si>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</si>
  <si>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</si>
  <si>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</si>
  <si>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</si>
  <si>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</si>
  <si>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</si>
  <si>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</si>
  <si>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</si>
  <si>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</si>
  <si>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</si>
  <si>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</si>
  <si>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</si>
  <si>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</si>
  <si>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</si>
  <si>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</si>
  <si>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</si>
  <si>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</si>
  <si>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</si>
  <si>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</si>
  <si>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</si>
  <si>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</si>
  <si>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</si>
  <si>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</si>
  <si>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</si>
  <si>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</si>
  <si>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</si>
  <si>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</si>
  <si>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</si>
  <si>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</si>
  <si>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</si>
  <si>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</si>
  <si>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</si>
  <si>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</si>
  <si>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</si>
  <si>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</si>
  <si>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</si>
  <si>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</si>
  <si>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</si>
  <si>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</si>
  <si>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</si>
  <si>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</si>
  <si>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</si>
  <si>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</si>
  <si>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</si>
  <si>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</si>
  <si>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</si>
  <si>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</si>
  <si>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</si>
  <si>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</si>
  <si>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</si>
  <si>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</si>
  <si>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</si>
  <si>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</si>
  <si>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</si>
  <si>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</si>
  <si>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</si>
  <si>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</si>
  <si>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</si>
  <si>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</si>
  <si>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</si>
  <si>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</si>
  <si>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</si>
  <si>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</si>
  <si>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</si>
  <si>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</si>
  <si>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</si>
  <si>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</si>
  <si>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</si>
  <si>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</si>
  <si>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</si>
  <si>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</si>
  <si>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</si>
  <si>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</si>
  <si>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</si>
  <si>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</si>
  <si>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</si>
  <si>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</si>
  <si>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</si>
  <si>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</si>
  <si>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</si>
  <si>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</si>
  <si>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</si>
  <si>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</si>
  <si>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</si>
  <si>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</si>
  <si>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</si>
  <si>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</si>
  <si>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</si>
  <si>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</si>
  <si>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</si>
  <si>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</si>
  <si>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</si>
  <si>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</si>
  <si>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</si>
  <si>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</si>
  <si>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</si>
  <si>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</si>
  <si>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</si>
  <si>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</si>
  <si>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</si>
  <si>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</si>
  <si>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</si>
  <si>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</si>
  <si>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</si>
  <si>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</si>
  <si>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</si>
  <si>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</si>
  <si>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</si>
  <si>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</si>
  <si>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</si>
  <si>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</si>
  <si>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</si>
  <si>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</si>
  <si>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</si>
  <si>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</si>
  <si>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</si>
  <si>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</si>
  <si>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</si>
  <si>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</si>
  <si>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</si>
  <si>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</si>
  <si>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</si>
  <si>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</si>
  <si>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</si>
  <si>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</si>
  <si>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</si>
  <si>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</si>
  <si>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</si>
  <si>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</si>
  <si>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</si>
  <si>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</si>
  <si>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</si>
  <si>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</si>
  <si>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</si>
  <si>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</si>
  <si>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</si>
  <si>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</si>
  <si>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</si>
  <si>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</si>
  <si>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</si>
  <si>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</si>
  <si>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</si>
  <si>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</si>
  <si>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</si>
  <si>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</si>
  <si>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</si>
  <si>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</si>
  <si>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</si>
  <si>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</si>
  <si>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</si>
  <si>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</si>
  <si>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</si>
  <si>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</si>
  <si>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</si>
  <si>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</si>
  <si>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</si>
  <si>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</si>
  <si>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</si>
  <si>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</si>
  <si>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</si>
  <si>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</si>
  <si>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</si>
  <si>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</si>
  <si>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</si>
  <si>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</si>
  <si>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</si>
  <si>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</si>
  <si>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</si>
  <si>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</si>
  <si>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</si>
  <si>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</si>
  <si>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</si>
  <si>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</si>
  <si>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</si>
  <si>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</si>
  <si>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</si>
  <si>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</si>
  <si>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</si>
  <si>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</si>
  <si>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</si>
  <si>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</si>
  <si>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</si>
  <si>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</si>
  <si>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</si>
  <si>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</si>
  <si>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</si>
  <si>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</si>
  <si>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</si>
  <si>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</si>
  <si>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</si>
  <si>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</si>
  <si>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</si>
  <si>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</si>
  <si>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</si>
  <si>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</si>
  <si>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</si>
  <si>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</si>
  <si>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</si>
  <si>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</si>
  <si>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</si>
  <si>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</si>
  <si>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</si>
  <si>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</si>
  <si>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</si>
  <si>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</si>
  <si>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</si>
  <si>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</si>
  <si>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</si>
  <si>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</si>
  <si>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</si>
  <si>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</si>
  <si>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</si>
  <si>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</si>
  <si>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</si>
  <si>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</si>
  <si>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</si>
  <si>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</si>
  <si>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</si>
  <si>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</si>
  <si>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</si>
  <si>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</si>
  <si>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</si>
  <si>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</si>
  <si>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</si>
  <si>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</si>
  <si>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</si>
  <si>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</si>
  <si>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</si>
  <si>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</si>
  <si>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</si>
  <si>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</si>
  <si>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</si>
  <si>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</si>
  <si>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</si>
  <si>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</si>
  <si>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</si>
  <si>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</si>
  <si>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</si>
  <si>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</si>
  <si>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</si>
  <si>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</si>
  <si>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</si>
  <si>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</si>
  <si>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</si>
  <si>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</si>
  <si>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</si>
  <si>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</si>
  <si>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</si>
  <si>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</si>
  <si>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</si>
  <si>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</si>
  <si>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</si>
  <si>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</si>
  <si>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</si>
  <si>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</si>
  <si>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</si>
  <si>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</si>
  <si>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</si>
  <si>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</si>
  <si>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</si>
  <si>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</si>
  <si>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</si>
  <si>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</si>
  <si>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</si>
  <si>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</si>
  <si>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</si>
  <si>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</si>
  <si>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</si>
  <si>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</si>
  <si>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</si>
  <si>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</si>
  <si>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</si>
  <si>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</si>
  <si>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</si>
  <si>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</si>
  <si>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</si>
  <si>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</si>
  <si>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</si>
  <si>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</si>
  <si>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</si>
  <si>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</si>
  <si>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</si>
  <si>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</si>
  <si>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</si>
  <si>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</si>
  <si>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</si>
  <si>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</si>
  <si>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</si>
  <si>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</si>
  <si>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</si>
  <si>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</si>
  <si>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</si>
  <si>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</si>
  <si>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</si>
  <si>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</si>
  <si>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</si>
  <si>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</si>
  <si>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</si>
  <si>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</si>
  <si>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</si>
  <si>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</si>
  <si>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</si>
  <si>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</si>
  <si>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</si>
  <si>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</si>
  <si>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</si>
  <si>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</si>
  <si>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</si>
  <si>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</si>
  <si>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</si>
  <si>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</si>
  <si>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</si>
  <si>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</si>
  <si>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</si>
  <si>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</si>
  <si>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</si>
  <si>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</si>
  <si>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</si>
  <si>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</si>
  <si>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</si>
  <si>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</si>
  <si>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</si>
  <si>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</si>
  <si>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</si>
  <si>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</si>
  <si>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</si>
  <si>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</si>
  <si>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</si>
  <si>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</si>
  <si>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</si>
  <si>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</si>
  <si>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</si>
  <si>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</si>
  <si>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</si>
  <si>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</si>
  <si>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</si>
  <si>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</si>
  <si>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</si>
  <si>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</si>
  <si>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</si>
  <si>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</si>
  <si>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</si>
  <si>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</si>
  <si>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</si>
  <si>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</si>
  <si>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</si>
  <si>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</si>
  <si>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</si>
  <si>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</si>
  <si>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</si>
  <si>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</si>
  <si>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</si>
  <si>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</si>
  <si>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</si>
  <si>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</si>
  <si>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</si>
  <si>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</si>
  <si>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</si>
  <si>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</si>
  <si>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</si>
  <si>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</si>
  <si>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</si>
  <si>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</si>
  <si>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</si>
  <si>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</si>
  <si>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</si>
  <si>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</si>
  <si>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</si>
  <si>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</si>
  <si>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</si>
  <si>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</si>
  <si>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</si>
  <si>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</si>
  <si>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</si>
  <si>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</si>
  <si>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</si>
  <si>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</si>
  <si>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</si>
  <si>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</si>
  <si>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</si>
  <si>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</si>
  <si>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</si>
  <si>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</si>
  <si>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</si>
  <si>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</si>
  <si>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</si>
  <si>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</si>
  <si>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</si>
  <si>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</si>
  <si>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</si>
  <si>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</si>
  <si>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</si>
  <si>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</si>
  <si>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</si>
  <si>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</si>
  <si>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</si>
  <si>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</si>
  <si>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</si>
  <si>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</si>
  <si>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</si>
  <si>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</si>
  <si>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</si>
  <si>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</si>
  <si>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</si>
  <si>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</si>
  <si>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</si>
  <si>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</si>
  <si>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</si>
  <si>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</si>
  <si>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</si>
  <si>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</si>
  <si>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</si>
  <si>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</si>
  <si>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</si>
  <si>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</si>
  <si>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</si>
  <si>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</si>
  <si>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</si>
  <si>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</si>
  <si>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</si>
  <si>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</si>
  <si>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</si>
  <si>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</si>
  <si>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</si>
  <si>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</si>
  <si>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</si>
  <si>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</si>
  <si>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</si>
  <si>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</si>
  <si>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</si>
  <si>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</si>
  <si>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</si>
  <si>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</si>
  <si>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</si>
  <si>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</si>
  <si>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</si>
  <si>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</si>
  <si>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</si>
  <si>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</si>
  <si>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</si>
  <si>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</si>
  <si>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</si>
  <si>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</si>
  <si>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</si>
  <si>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</si>
  <si>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</si>
  <si>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</si>
  <si>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</si>
  <si>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</si>
  <si>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</si>
  <si>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</si>
  <si>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</si>
  <si>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</si>
  <si>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</si>
  <si>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</si>
  <si>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</si>
  <si>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</si>
  <si>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</si>
  <si>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</si>
  <si>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</si>
  <si>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</si>
  <si>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</si>
  <si>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</si>
  <si>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</si>
  <si>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</si>
  <si>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</si>
  <si>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</si>
  <si>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</si>
  <si>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</si>
  <si>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</si>
  <si>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</si>
  <si>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</si>
  <si>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</si>
  <si>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</si>
  <si>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</si>
  <si>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</si>
  <si>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</si>
  <si>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</si>
  <si>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</si>
  <si>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</si>
  <si>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</si>
  <si>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</si>
  <si>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</si>
  <si>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</si>
  <si>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</si>
  <si>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</si>
  <si>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</si>
  <si>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</si>
  <si>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</si>
  <si>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</si>
  <si>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</si>
  <si>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</si>
  <si>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</si>
  <si>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</si>
  <si>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</si>
  <si>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</si>
  <si>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</si>
  <si>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</si>
  <si>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</si>
  <si>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</si>
  <si>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</si>
  <si>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</si>
  <si>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</si>
  <si>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</si>
  <si>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</si>
  <si>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</si>
  <si>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</si>
  <si>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</si>
  <si>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</si>
  <si>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</si>
  <si>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</si>
  <si>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</si>
  <si>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</si>
  <si>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</si>
  <si>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</si>
  <si>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</si>
  <si>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</si>
  <si>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</si>
  <si>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</si>
  <si>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</si>
  <si>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</si>
  <si>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</si>
  <si>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</si>
  <si>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</si>
  <si>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</si>
  <si>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</si>
  <si>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</si>
  <si>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</si>
  <si>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</si>
  <si>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</si>
  <si>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</si>
  <si>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</si>
  <si>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</si>
  <si>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</si>
  <si>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</si>
  <si>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</si>
  <si>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</si>
  <si>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</si>
  <si>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</si>
  <si>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</si>
  <si>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</si>
  <si>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</si>
  <si>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</si>
  <si>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</si>
  <si>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</si>
  <si>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</si>
  <si>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</si>
  <si>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</si>
  <si>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</si>
  <si>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</si>
  <si>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</si>
  <si>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</si>
  <si>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</si>
  <si>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</si>
  <si>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</si>
  <si>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</si>
  <si>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</si>
  <si>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</si>
  <si>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</si>
  <si>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</si>
  <si>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</si>
  <si>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</si>
  <si>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</si>
  <si>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</si>
  <si>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</si>
  <si>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</si>
  <si>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</si>
  <si>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</si>
  <si>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</si>
  <si>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</si>
  <si>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</si>
  <si>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</si>
  <si>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</si>
  <si>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</si>
  <si>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</si>
  <si>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</si>
  <si>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</si>
  <si>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</si>
  <si>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</si>
  <si>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</si>
  <si>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</si>
  <si>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</si>
  <si>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</si>
  <si>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</si>
  <si>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</si>
  <si>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</si>
  <si>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</si>
  <si>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</si>
  <si>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</si>
  <si>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</si>
  <si>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</si>
  <si>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</si>
  <si>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</si>
  <si>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</si>
  <si>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</si>
  <si>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</si>
  <si>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</si>
  <si>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</si>
  <si>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</si>
  <si>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</si>
  <si>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</si>
  <si>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</si>
  <si>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</si>
  <si>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</si>
  <si>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</si>
  <si>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</si>
  <si>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</si>
  <si>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</si>
  <si>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</si>
  <si>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</si>
  <si>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</si>
  <si>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</si>
  <si>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</si>
  <si>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</si>
  <si>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</si>
  <si>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</si>
  <si>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</si>
  <si>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</si>
  <si>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</si>
  <si>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</si>
  <si>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</si>
  <si>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</si>
  <si>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</si>
  <si>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</si>
  <si>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</si>
  <si>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</si>
  <si>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</si>
  <si>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</si>
  <si>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</si>
  <si>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</si>
  <si>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</si>
  <si>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</si>
  <si>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</si>
  <si>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</si>
  <si>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</si>
  <si>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</si>
  <si>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</si>
  <si>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</si>
  <si>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</si>
  <si>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</si>
  <si>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</si>
  <si>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</si>
  <si>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</si>
  <si>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</si>
  <si>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</si>
  <si>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</si>
  <si>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</si>
  <si>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</si>
  <si>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</si>
  <si>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</si>
  <si>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</si>
  <si>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</si>
  <si>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</si>
  <si>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</si>
  <si>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</si>
  <si>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</si>
  <si>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</si>
  <si>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</si>
  <si>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</si>
  <si>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</si>
  <si>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</si>
  <si>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</si>
  <si>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</si>
  <si>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</si>
  <si>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</si>
  <si>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</si>
  <si>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</si>
  <si>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</si>
  <si>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</si>
  <si>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</si>
  <si>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</si>
  <si>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</si>
  <si>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</si>
  <si>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</si>
  <si>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</si>
  <si>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</si>
  <si>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</si>
  <si>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</si>
  <si>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</si>
  <si>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</si>
  <si>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</si>
  <si>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</si>
  <si>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</si>
  <si>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</si>
  <si>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</si>
  <si>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</si>
  <si>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</si>
  <si>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</si>
  <si>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</si>
  <si>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</si>
  <si>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</si>
  <si>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</si>
  <si>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</si>
  <si>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</si>
  <si>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</si>
  <si>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</si>
  <si>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</si>
  <si>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</si>
  <si>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</si>
  <si>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</si>
  <si>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</si>
  <si>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</si>
  <si>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</si>
  <si>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</si>
  <si>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</si>
  <si>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</si>
  <si>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</si>
  <si>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</si>
  <si>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</si>
  <si>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</si>
  <si>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</si>
  <si>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</si>
  <si>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</si>
  <si>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</si>
  <si>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</si>
  <si>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</si>
  <si>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</si>
  <si>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</si>
  <si>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</si>
  <si>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</si>
  <si>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</si>
  <si>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</si>
  <si>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</si>
  <si>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</si>
  <si>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</si>
  <si>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</si>
  <si>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</si>
  <si>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</si>
  <si>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</si>
  <si>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</si>
  <si>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</si>
  <si>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</si>
  <si>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</si>
  <si>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</si>
  <si>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</si>
  <si>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</si>
  <si>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</si>
  <si>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</si>
  <si>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</si>
  <si>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</si>
  <si>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</si>
  <si>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</si>
  <si>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</si>
  <si>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</si>
  <si>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</si>
  <si>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</si>
  <si>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</si>
  <si>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</si>
  <si>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</si>
  <si>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</si>
  <si>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</si>
  <si>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</si>
  <si>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</si>
  <si>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</si>
  <si>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</si>
  <si>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</si>
  <si>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</si>
  <si>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</si>
  <si>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</si>
  <si>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</si>
  <si>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</si>
  <si>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</si>
  <si>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</si>
  <si>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</si>
  <si>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</si>
  <si>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</si>
  <si>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</si>
  <si>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</si>
  <si>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</si>
  <si>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</si>
  <si>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</si>
  <si>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</si>
  <si>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</si>
  <si>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</si>
  <si>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</si>
  <si>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</si>
  <si>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</si>
  <si>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</si>
  <si>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</si>
  <si>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</si>
  <si>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</si>
  <si>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</si>
  <si>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</si>
  <si>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</si>
  <si>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</si>
  <si>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</si>
  <si>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</si>
  <si>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</si>
  <si>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</si>
  <si>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</si>
  <si>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</si>
  <si>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</si>
  <si>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</si>
  <si>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</si>
  <si>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</si>
  <si>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</si>
  <si>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</si>
  <si>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</si>
  <si>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</si>
  <si>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</si>
  <si>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</si>
  <si>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</si>
  <si>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</si>
  <si>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</si>
  <si>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</si>
  <si>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</si>
  <si>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</si>
  <si>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</si>
  <si>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</si>
  <si>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</si>
  <si>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</si>
  <si>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</si>
  <si>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</si>
  <si>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</si>
  <si>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</si>
  <si>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</si>
  <si>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</si>
  <si>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</si>
  <si>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</si>
  <si>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</si>
  <si>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</si>
  <si>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</si>
  <si>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</si>
  <si>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</si>
  <si>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</si>
  <si>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</si>
  <si>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</si>
  <si>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</si>
  <si>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</si>
  <si>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</si>
  <si>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</si>
  <si>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</si>
  <si>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</si>
  <si>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</si>
  <si>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</si>
  <si>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</si>
  <si>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</si>
  <si>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</si>
  <si>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</si>
  <si>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</si>
  <si>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</si>
  <si>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</si>
  <si>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</si>
  <si>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</si>
  <si>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</si>
  <si>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</si>
  <si>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</si>
  <si>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</si>
  <si>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</si>
  <si>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</si>
  <si>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</si>
  <si>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</si>
  <si>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</si>
  <si>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</si>
  <si>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</si>
  <si>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</si>
  <si>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</si>
  <si>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</si>
  <si>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</si>
  <si>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</si>
  <si>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</si>
  <si>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</si>
  <si>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</si>
  <si>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</si>
  <si>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</si>
  <si>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</si>
  <si>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</si>
  <si>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</si>
  <si>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</si>
  <si>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</si>
  <si>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</si>
  <si>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</si>
  <si>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</si>
  <si>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</si>
  <si>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</si>
  <si>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</si>
  <si>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</si>
  <si>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</si>
  <si>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</si>
  <si>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</si>
  <si>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</si>
  <si>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</si>
  <si>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</si>
  <si>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</si>
  <si>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</si>
  <si>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</si>
  <si>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</si>
  <si>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</si>
  <si>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</si>
  <si>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</si>
  <si>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</si>
  <si>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</si>
  <si>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</si>
  <si>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</si>
  <si>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</si>
  <si>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</si>
  <si>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</si>
  <si>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</si>
  <si>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</si>
  <si>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</si>
  <si>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</si>
  <si>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</si>
  <si>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</si>
  <si>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</si>
  <si>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</si>
  <si>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</si>
  <si>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</si>
  <si>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</si>
  <si>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</si>
  <si>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</si>
  <si>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</si>
  <si>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</si>
  <si>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</si>
  <si>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</si>
  <si>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</si>
  <si>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</si>
  <si>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</si>
  <si>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</si>
  <si>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</si>
  <si>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</si>
  <si>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</si>
  <si>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</si>
  <si>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</si>
  <si>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</si>
  <si>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</si>
  <si>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</si>
  <si>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</si>
  <si>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</si>
  <si>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</si>
  <si>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</si>
  <si>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</si>
  <si>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</si>
  <si>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</si>
  <si>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</si>
  <si>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</si>
  <si>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</si>
  <si>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</si>
  <si>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</si>
  <si>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</si>
  <si>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</si>
  <si>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</si>
  <si>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</si>
  <si>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</si>
  <si>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</si>
  <si>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</si>
  <si>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</si>
  <si>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</si>
  <si>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</si>
  <si>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</si>
  <si>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</si>
  <si>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</si>
  <si>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</si>
  <si>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</si>
  <si>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</si>
  <si>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</si>
  <si>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</si>
  <si>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</si>
  <si>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</si>
  <si>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</si>
  <si>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</si>
  <si>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</si>
  <si>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</si>
  <si>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</si>
  <si>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</si>
  <si>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</si>
  <si>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</si>
  <si>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</si>
  <si>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</si>
  <si>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</si>
  <si>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</si>
  <si>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</si>
  <si>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</si>
  <si>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</si>
  <si>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</si>
  <si>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</si>
  <si>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</si>
  <si>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</si>
  <si>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</si>
  <si>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</si>
  <si>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</si>
  <si>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</si>
  <si>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</si>
  <si>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</si>
  <si>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</si>
  <si>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</si>
  <si>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</si>
  <si>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</si>
  <si>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</si>
  <si>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</si>
  <si>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</si>
  <si>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</si>
  <si>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</si>
  <si>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</si>
  <si>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</si>
  <si>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</si>
  <si>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</si>
  <si>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</si>
  <si>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</si>
  <si>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</si>
  <si>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</si>
  <si>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</si>
  <si>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</si>
  <si>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</si>
  <si>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</si>
  <si>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</si>
  <si>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</si>
  <si>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</si>
  <si>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</si>
  <si>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</si>
  <si>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</si>
  <si>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</si>
  <si>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</si>
  <si>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</si>
  <si>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</si>
  <si>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</si>
  <si>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</si>
  <si>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</si>
  <si>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</si>
  <si>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</si>
  <si>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</si>
  <si>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</si>
  <si>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</si>
  <si>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</si>
  <si>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</si>
  <si>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</si>
  <si>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</si>
  <si>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</si>
  <si>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</si>
  <si>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</si>
  <si>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</si>
  <si>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</si>
  <si>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</si>
  <si>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</si>
  <si>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</si>
  <si>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</si>
  <si>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</si>
  <si>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</si>
  <si>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</si>
  <si>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</si>
  <si>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</si>
  <si>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</si>
  <si>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</si>
  <si>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</si>
  <si>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</si>
  <si>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</si>
  <si>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</si>
  <si>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</si>
  <si>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</si>
  <si>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</si>
  <si>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</si>
  <si>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</si>
  <si>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</si>
  <si>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</si>
  <si>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</si>
  <si>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</si>
  <si>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</si>
  <si>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</si>
  <si>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</si>
  <si>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</si>
  <si>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</si>
  <si>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</si>
  <si>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</si>
  <si>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</si>
  <si>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</si>
  <si>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</si>
  <si>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</si>
  <si>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</si>
  <si>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</si>
  <si>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</si>
  <si>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</si>
  <si>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</si>
  <si>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</si>
  <si>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</si>
  <si>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</si>
  <si>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</si>
  <si>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</si>
  <si>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</si>
  <si>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</si>
  <si>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</si>
  <si>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</si>
  <si>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</si>
  <si>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</si>
  <si>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</si>
  <si>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</si>
  <si>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</si>
  <si>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</si>
  <si>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</si>
  <si>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</si>
  <si>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</si>
  <si>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</si>
  <si>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</si>
  <si>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</si>
  <si>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</si>
  <si>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</si>
  <si>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</si>
  <si>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</si>
  <si>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</si>
  <si>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</si>
  <si>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</si>
  <si>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</si>
  <si>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</si>
  <si>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</si>
  <si>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</si>
  <si>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</si>
  <si>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</si>
  <si>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</si>
  <si>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</si>
  <si>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</si>
  <si>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</si>
  <si>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</si>
  <si>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</si>
  <si>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</si>
  <si>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</si>
  <si>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</si>
  <si>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</si>
  <si>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</si>
  <si>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</si>
  <si>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</si>
  <si>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</si>
  <si>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</si>
  <si>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</si>
  <si>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</si>
  <si>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</si>
  <si>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</si>
  <si>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</si>
  <si>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</si>
  <si>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</si>
  <si>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</si>
  <si>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</si>
  <si>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</si>
  <si>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</si>
  <si>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</si>
  <si>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</si>
  <si>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</si>
  <si>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</si>
  <si>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</si>
  <si>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</si>
  <si>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</si>
  <si>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</si>
  <si>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</si>
  <si>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</si>
  <si>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</si>
  <si>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</si>
  <si>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</si>
  <si>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</si>
  <si>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</si>
  <si>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</si>
  <si>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</si>
  <si>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</si>
  <si>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</si>
  <si>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</si>
  <si>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</si>
  <si>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</si>
  <si>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</si>
  <si>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</si>
  <si>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</si>
  <si>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</si>
  <si>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</si>
  <si>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</si>
  <si>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</si>
  <si>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</si>
  <si>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</si>
  <si>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</si>
  <si>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</si>
  <si>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</si>
  <si>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</si>
  <si>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</si>
  <si>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</si>
  <si>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</si>
  <si>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</si>
  <si>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</si>
  <si>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</si>
  <si>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</si>
  <si>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</si>
  <si>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</si>
  <si>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</si>
  <si>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</si>
  <si>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</si>
  <si>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</si>
  <si>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</si>
  <si>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</si>
  <si>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</si>
  <si>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</si>
  <si>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</si>
  <si>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</si>
  <si>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</si>
  <si>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</si>
  <si>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</si>
  <si>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</si>
  <si>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</si>
  <si>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</si>
  <si>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</si>
  <si>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</si>
  <si>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</si>
  <si>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</si>
  <si>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</si>
  <si>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</si>
  <si>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</si>
  <si>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</si>
  <si>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</si>
  <si>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</si>
  <si>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</si>
  <si>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</si>
  <si>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</si>
  <si>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</si>
  <si>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</si>
  <si>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</si>
  <si>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</si>
  <si>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</si>
  <si>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</si>
  <si>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</si>
  <si>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</si>
  <si>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</si>
  <si>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</si>
  <si>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</si>
  <si>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</si>
  <si>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</si>
  <si>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</si>
  <si>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</si>
  <si>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</si>
  <si>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</si>
  <si>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</si>
  <si>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</si>
  <si>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</si>
  <si>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</si>
  <si>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</si>
  <si>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</si>
  <si>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</si>
  <si>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</si>
  <si>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</si>
  <si>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</si>
  <si>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</si>
  <si>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</si>
  <si>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</si>
  <si>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</si>
  <si>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</si>
  <si>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</si>
  <si>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</si>
  <si>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</si>
  <si>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</si>
  <si>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</si>
  <si>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</si>
  <si>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</si>
  <si>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</si>
  <si>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</si>
  <si>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</si>
  <si>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</si>
  <si>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</si>
  <si>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</si>
  <si>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</si>
  <si>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</si>
  <si>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</si>
  <si>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</si>
  <si>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</si>
  <si>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</si>
  <si>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</si>
  <si>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</si>
  <si>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</si>
  <si>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</si>
  <si>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</si>
  <si>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</si>
  <si>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</si>
  <si>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</si>
  <si>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</si>
  <si>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</si>
  <si>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</si>
  <si>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</si>
  <si>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</si>
  <si>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</si>
  <si>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</si>
  <si>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</si>
  <si>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</si>
  <si>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</si>
  <si>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</si>
  <si>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</si>
  <si>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</si>
  <si>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</si>
  <si>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</si>
  <si>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</si>
  <si>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</si>
  <si>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</si>
  <si>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</si>
  <si>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</si>
  <si>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</si>
  <si>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</si>
  <si>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</si>
  <si>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</si>
  <si>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</si>
  <si>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</si>
  <si>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</si>
  <si>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</si>
  <si>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</si>
  <si>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</si>
  <si>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</si>
  <si>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</si>
  <si>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</si>
  <si>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</si>
  <si>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</si>
  <si>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</si>
  <si>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</si>
  <si>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</si>
  <si>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</si>
  <si>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</si>
  <si>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</si>
  <si>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</si>
  <si>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</si>
  <si>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</si>
  <si>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</si>
  <si>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</si>
  <si>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</si>
  <si>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</si>
  <si>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</si>
  <si>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</si>
  <si>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</si>
  <si>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</si>
  <si>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</si>
  <si>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</si>
  <si>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</si>
  <si>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</si>
  <si>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</si>
  <si>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</si>
  <si>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</si>
  <si>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</si>
  <si>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</si>
  <si>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</si>
  <si>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</si>
  <si>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</si>
  <si>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</si>
  <si>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</si>
  <si>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</si>
  <si>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</si>
  <si>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</si>
  <si>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</si>
  <si>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</si>
  <si>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</si>
  <si>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</si>
  <si>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</si>
  <si>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</si>
  <si>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</si>
  <si>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</si>
  <si>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</si>
  <si>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</si>
  <si>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</si>
  <si>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</si>
  <si>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</si>
  <si>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</si>
  <si>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</si>
  <si>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</si>
  <si>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</si>
  <si>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</si>
  <si>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</si>
  <si>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</si>
  <si>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</si>
  <si>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</si>
  <si>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</si>
  <si>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</si>
  <si>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</si>
  <si>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</si>
  <si>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</si>
  <si>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</si>
  <si>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</si>
  <si>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</si>
  <si>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</si>
  <si>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</si>
  <si>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</si>
  <si>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</si>
  <si>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</si>
  <si>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</si>
  <si>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</si>
  <si>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</si>
  <si>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</si>
  <si>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</si>
  <si>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</si>
  <si>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</si>
  <si>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</si>
  <si>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</si>
  <si>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</si>
  <si>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</si>
  <si>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</si>
  <si>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</si>
  <si>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</si>
  <si>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</si>
  <si>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</si>
  <si>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</si>
  <si>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</si>
  <si>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</si>
  <si>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</si>
  <si>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</si>
  <si>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</si>
  <si>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</si>
  <si>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</si>
  <si>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</si>
  <si>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</si>
  <si>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</si>
  <si>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</si>
  <si>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</si>
  <si>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</si>
  <si>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</si>
  <si>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</si>
  <si>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</si>
  <si>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</si>
  <si>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</si>
  <si>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</si>
  <si>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</si>
  <si>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</si>
  <si>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</si>
  <si>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</si>
  <si>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</si>
  <si>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</si>
  <si>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</si>
  <si>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</si>
  <si>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</si>
  <si>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</si>
  <si>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</si>
  <si>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</si>
  <si>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</si>
  <si>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</si>
  <si>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</si>
  <si>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</si>
  <si>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</si>
  <si>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</si>
  <si>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</si>
  <si>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</si>
  <si>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</si>
  <si>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</si>
  <si>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</si>
  <si>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</si>
  <si>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</si>
  <si>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</si>
  <si>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</si>
  <si>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</si>
  <si>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</si>
  <si>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</si>
  <si>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</si>
  <si>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</si>
  <si>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</si>
  <si>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</si>
  <si>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</si>
  <si>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</si>
  <si>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</si>
  <si>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</si>
  <si>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</si>
  <si>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</si>
  <si>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</si>
  <si>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</si>
  <si>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</si>
  <si>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</si>
  <si>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</si>
  <si>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</si>
  <si>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</si>
  <si>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</si>
  <si>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</si>
  <si>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</si>
  <si>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</si>
  <si>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</si>
  <si>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</si>
  <si>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</si>
  <si>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</si>
  <si>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</si>
  <si>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</si>
  <si>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</si>
  <si>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</si>
  <si>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</si>
  <si>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</si>
  <si>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</si>
  <si>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</si>
  <si>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</si>
  <si>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</si>
  <si>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</si>
  <si>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</si>
  <si>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</si>
  <si>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</si>
  <si>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</si>
  <si>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</si>
  <si>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</si>
  <si>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</si>
  <si>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</si>
  <si>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</si>
  <si>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</si>
  <si>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</si>
  <si>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</si>
  <si>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</si>
  <si>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</si>
  <si>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</si>
  <si>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</si>
  <si>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</si>
  <si>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</si>
  <si>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</si>
  <si>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</si>
  <si>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</si>
  <si>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</si>
  <si>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</si>
  <si>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</si>
  <si>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</si>
  <si>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</si>
  <si>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</si>
  <si>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</si>
  <si>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</si>
  <si>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</si>
  <si>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</si>
  <si>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</si>
  <si>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</si>
  <si>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</si>
  <si>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</si>
  <si>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</si>
  <si>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</si>
  <si>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</si>
  <si>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</si>
  <si>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</si>
  <si>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</si>
  <si>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</si>
  <si>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</si>
  <si>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</si>
  <si>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</si>
  <si>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</si>
  <si>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</si>
  <si>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</si>
  <si>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</si>
  <si>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</si>
  <si>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</si>
  <si>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</si>
  <si>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</si>
  <si>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</si>
  <si>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</si>
  <si>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</si>
  <si>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</si>
  <si>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</si>
  <si>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</si>
  <si>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</si>
  <si>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</si>
  <si>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</si>
  <si>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</si>
  <si>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</si>
  <si>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</si>
  <si>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</si>
  <si>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</si>
  <si>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</si>
  <si>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</si>
  <si>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</si>
  <si>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</si>
  <si>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</si>
  <si>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</si>
  <si>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</si>
  <si>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</si>
  <si>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</si>
  <si>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</si>
  <si>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</si>
  <si>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</si>
  <si>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</si>
  <si>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</si>
  <si>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</si>
  <si>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</si>
  <si>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</si>
  <si>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</si>
  <si>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</si>
  <si>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</si>
  <si>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</si>
  <si>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</si>
  <si>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</si>
  <si>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</si>
  <si>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</si>
  <si>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</si>
  <si>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</si>
  <si>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</si>
  <si>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</si>
  <si>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</si>
  <si>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</si>
  <si>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</si>
  <si>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</si>
  <si>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</si>
  <si>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</si>
  <si>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</si>
  <si>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</si>
  <si>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</si>
  <si>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</si>
  <si>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</si>
  <si>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</si>
  <si>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</si>
  <si>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</si>
  <si>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</si>
  <si>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</si>
  <si>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</si>
  <si>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</si>
  <si>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</si>
  <si>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</si>
  <si>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</si>
  <si>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</si>
  <si>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</si>
  <si>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</si>
  <si>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</si>
  <si>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</si>
  <si>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</si>
  <si>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</si>
  <si>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</si>
  <si>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</si>
  <si>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</si>
  <si>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</si>
  <si>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</si>
  <si>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</si>
  <si>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</si>
  <si>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</si>
  <si>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</si>
  <si>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</si>
  <si>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</si>
  <si>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</si>
  <si>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</si>
  <si>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</si>
  <si>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</si>
  <si>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</si>
  <si>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</si>
  <si>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</si>
  <si>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</si>
  <si>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</si>
  <si>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</si>
  <si>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</si>
  <si>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</si>
  <si>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</si>
  <si>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</si>
  <si>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</si>
  <si>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</si>
  <si>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</si>
  <si>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</si>
  <si>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</si>
  <si>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</si>
  <si>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</si>
  <si>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</si>
  <si>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</si>
  <si>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</si>
  <si>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</si>
  <si>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</si>
  <si>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</si>
  <si>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</si>
  <si>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</si>
  <si>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</si>
  <si>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</si>
  <si>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</si>
  <si>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</si>
  <si>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</si>
  <si>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</si>
  <si>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</si>
  <si>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</si>
  <si>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</si>
  <si>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</si>
  <si>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</si>
  <si>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</si>
  <si>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</si>
  <si>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</si>
  <si>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</si>
  <si>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</si>
  <si>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</si>
  <si>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</si>
  <si>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</si>
  <si>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</si>
  <si>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</si>
  <si>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</si>
  <si>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</si>
  <si>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</si>
  <si>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</si>
  <si>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</si>
  <si>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</si>
  <si>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</si>
  <si>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</si>
  <si>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</si>
  <si>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</si>
  <si>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</si>
  <si>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</si>
  <si>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</si>
  <si>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</si>
  <si>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</si>
  <si>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</si>
  <si>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</si>
  <si>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</si>
  <si>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</si>
  <si>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</si>
  <si>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</si>
  <si>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</si>
  <si>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</si>
  <si>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</si>
  <si>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</si>
  <si>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</si>
  <si>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</si>
  <si>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</si>
  <si>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</si>
  <si>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</si>
  <si>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</si>
  <si>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</si>
  <si>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</si>
  <si>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</si>
  <si>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</si>
  <si>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</si>
  <si>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</si>
  <si>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</si>
  <si>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</si>
  <si>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</si>
  <si>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</si>
  <si>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</si>
  <si>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</si>
  <si>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</si>
  <si>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</si>
  <si>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</si>
  <si>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</si>
  <si>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</si>
  <si>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</si>
  <si>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</si>
  <si>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</si>
  <si>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</si>
  <si>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</si>
  <si>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</si>
  <si>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</si>
  <si>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</si>
  <si>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</si>
  <si>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</si>
  <si>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</si>
  <si>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</si>
  <si>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</si>
  <si>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</si>
  <si>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</si>
  <si>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</si>
  <si>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</si>
  <si>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</si>
  <si>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</si>
  <si>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</si>
  <si>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</si>
  <si>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</si>
  <si>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</si>
  <si>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</si>
  <si>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</si>
  <si>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</si>
  <si>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</si>
  <si>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</si>
  <si>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</si>
  <si>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</si>
  <si>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</si>
  <si>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</si>
  <si>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</si>
  <si>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</si>
  <si>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</si>
  <si>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</si>
  <si>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</si>
  <si>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</si>
  <si>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</si>
  <si>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</si>
  <si>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</si>
  <si>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</si>
  <si>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</si>
  <si>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</si>
  <si>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</si>
  <si>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</si>
  <si>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</si>
  <si>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</si>
  <si>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</si>
  <si>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</si>
  <si>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</si>
  <si>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</si>
  <si>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</si>
  <si>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</si>
  <si>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</si>
  <si>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</si>
  <si>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</si>
  <si>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</si>
  <si>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</si>
  <si>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</si>
  <si>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</si>
  <si>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</si>
  <si>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</si>
  <si>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</si>
  <si>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</si>
  <si>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</si>
  <si>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</si>
  <si>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</si>
  <si>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</si>
  <si>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</si>
  <si>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</si>
  <si>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</si>
  <si>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</si>
  <si>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</si>
  <si>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</si>
  <si>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</si>
  <si>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</si>
  <si>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</si>
  <si>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</si>
  <si>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</si>
  <si>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</si>
  <si>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</si>
  <si>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</si>
  <si>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</si>
  <si>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</si>
  <si>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</si>
  <si>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</si>
  <si>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</si>
  <si>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</si>
  <si>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</si>
  <si>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</si>
  <si>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</si>
  <si>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</si>
  <si>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</si>
  <si>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</si>
  <si>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</si>
  <si>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</si>
  <si>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</si>
  <si>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</si>
  <si>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</si>
  <si>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</si>
  <si>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</si>
  <si>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</si>
  <si>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</si>
  <si>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</si>
  <si>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</si>
  <si>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</si>
  <si>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</si>
  <si>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</si>
  <si>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</si>
  <si>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</si>
  <si>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</si>
  <si>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</si>
  <si>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</si>
  <si>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</si>
  <si>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</si>
  <si>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</si>
  <si>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</si>
  <si>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</si>
  <si>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</si>
  <si>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</si>
  <si>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</si>
  <si>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</si>
  <si>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</si>
  <si>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</si>
  <si>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</si>
  <si>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</si>
  <si>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</si>
  <si>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</si>
  <si>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</si>
  <si>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</si>
  <si>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</si>
  <si>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</si>
  <si>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</si>
  <si>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</si>
  <si>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</si>
  <si>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</si>
  <si>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</si>
  <si>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</si>
  <si>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</si>
  <si>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</si>
  <si>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</si>
  <si>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</si>
  <si>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</si>
  <si>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</si>
  <si>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</si>
  <si>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</si>
  <si>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</si>
  <si>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</si>
  <si>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</si>
  <si>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</si>
  <si>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</si>
  <si>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</si>
  <si>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</si>
  <si>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</si>
  <si>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</si>
  <si>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</si>
  <si>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</si>
  <si>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</si>
  <si>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</si>
  <si>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</si>
  <si>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</si>
  <si>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</si>
  <si>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</si>
  <si>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</si>
  <si>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</si>
  <si>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</si>
  <si>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</si>
  <si>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</si>
  <si>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</si>
  <si>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</si>
  <si>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</si>
  <si>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</si>
  <si>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</si>
  <si>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</si>
  <si>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</si>
  <si>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</si>
  <si>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</si>
  <si>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</si>
  <si>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</si>
  <si>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</si>
  <si>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</si>
  <si>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</si>
  <si>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</si>
  <si>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</si>
  <si>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</si>
  <si>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</si>
  <si>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</si>
  <si>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</si>
  <si>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</si>
  <si>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</si>
  <si>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</si>
  <si>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</si>
  <si>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</si>
  <si>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</si>
  <si>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</si>
  <si>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</si>
  <si>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</si>
  <si>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</si>
  <si>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</si>
  <si>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</si>
  <si>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</si>
  <si>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</si>
  <si>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</si>
  <si>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</si>
  <si>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</si>
  <si>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</si>
  <si>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</si>
  <si>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</si>
  <si>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</si>
  <si>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</si>
  <si>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</si>
  <si>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</si>
  <si>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</si>
  <si>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</si>
  <si>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</si>
  <si>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</si>
  <si>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</si>
  <si>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</si>
  <si>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</si>
  <si>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</si>
  <si>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</si>
  <si>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</si>
  <si>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</si>
  <si>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</si>
  <si>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</si>
  <si>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</si>
  <si>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</si>
  <si>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</si>
  <si>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</si>
  <si>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</si>
  <si>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</si>
  <si>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</si>
  <si>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</si>
  <si>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</si>
  <si>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</si>
  <si>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</si>
  <si>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</si>
  <si>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</si>
  <si>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</si>
  <si>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</si>
  <si>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</si>
  <si>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</si>
  <si>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</si>
  <si>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</si>
  <si>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</si>
  <si>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</si>
  <si>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</si>
  <si>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</si>
  <si>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</si>
  <si>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</si>
  <si>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</si>
  <si>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</si>
  <si>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</si>
  <si>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</si>
  <si>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</si>
  <si>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</si>
  <si>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</si>
  <si>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</si>
  <si>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</si>
  <si>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</si>
  <si>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</si>
  <si>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</si>
  <si>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</si>
  <si>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</si>
  <si>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</si>
  <si>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</si>
  <si>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</si>
  <si>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</si>
  <si>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</si>
  <si>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</si>
  <si>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</si>
  <si>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</si>
  <si>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</si>
  <si>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</si>
  <si>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</si>
  <si>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</si>
  <si>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</si>
  <si>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</si>
  <si>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</si>
  <si>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</si>
  <si>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</si>
  <si>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</si>
  <si>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</si>
  <si>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</si>
  <si>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</si>
  <si>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</si>
  <si>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</si>
  <si>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</si>
  <si>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</si>
  <si>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</si>
  <si>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</si>
  <si>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</si>
  <si>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</si>
  <si>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</si>
  <si>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</si>
  <si>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</si>
  <si>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</si>
  <si>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</si>
  <si>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</si>
  <si>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</si>
  <si>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</si>
  <si>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</si>
  <si>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</si>
  <si>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</si>
  <si>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</si>
  <si>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</si>
  <si>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</si>
  <si>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</si>
  <si>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</si>
  <si>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</si>
  <si>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</si>
  <si>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</si>
  <si>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</si>
  <si>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</si>
  <si>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</si>
  <si>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</si>
  <si>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</si>
  <si>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</si>
  <si>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</si>
  <si>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</si>
  <si>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</si>
  <si>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</si>
  <si>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</si>
  <si>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</si>
  <si>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</si>
  <si>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</si>
  <si>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</si>
  <si>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</si>
  <si>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</si>
  <si>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</si>
  <si>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</si>
  <si>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</si>
  <si>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</si>
  <si>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</si>
  <si>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</si>
  <si>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</si>
  <si>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</si>
  <si>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</si>
  <si>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</si>
  <si>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</si>
  <si>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</si>
  <si>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</si>
  <si>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</si>
  <si>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</si>
  <si>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</si>
  <si>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</si>
  <si>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</si>
  <si>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</si>
  <si>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</si>
  <si>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</si>
  <si>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</si>
  <si>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</si>
  <si>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</si>
  <si>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</si>
  <si>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</si>
  <si>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</si>
  <si>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</si>
  <si>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</si>
  <si>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</si>
  <si>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</si>
  <si>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</si>
  <si>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</si>
  <si>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</si>
  <si>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</si>
  <si>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</si>
  <si>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</si>
  <si>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</si>
  <si>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</si>
  <si>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</si>
  <si>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</si>
  <si>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</si>
  <si>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</si>
  <si>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</si>
  <si>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</si>
  <si>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</si>
  <si>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</si>
  <si>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</si>
  <si>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</si>
  <si>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</si>
  <si>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</si>
  <si>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</si>
  <si>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</si>
  <si>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</si>
  <si>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</si>
  <si>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</si>
  <si>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</si>
  <si>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</si>
  <si>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</si>
  <si>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</si>
  <si>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</si>
  <si>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</si>
  <si>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</si>
  <si>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</si>
  <si>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</si>
  <si>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</si>
  <si>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</si>
  <si>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</si>
  <si>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</si>
  <si>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</si>
  <si>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</si>
  <si>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</si>
  <si>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</si>
  <si>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</si>
  <si>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</si>
  <si>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</si>
  <si>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</si>
  <si>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</si>
  <si>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</si>
  <si>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</si>
  <si>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</si>
  <si>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</si>
  <si>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</si>
  <si>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</si>
  <si>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</si>
  <si>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</si>
  <si>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</si>
  <si>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</si>
  <si>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</si>
  <si>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</si>
  <si>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</si>
  <si>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</si>
  <si>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</si>
  <si>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</si>
  <si>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</si>
  <si>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</si>
  <si>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</si>
  <si>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</si>
  <si>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</si>
  <si>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</si>
  <si>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</si>
  <si>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</si>
  <si>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</si>
  <si>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</si>
  <si>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</si>
  <si>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</si>
  <si>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</si>
  <si>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</si>
  <si>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</si>
  <si>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</si>
  <si>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</si>
  <si>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</si>
  <si>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</si>
  <si>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</si>
  <si>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</si>
  <si>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</si>
  <si>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</si>
  <si>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</si>
  <si>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</si>
  <si>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</si>
  <si>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</si>
  <si>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</si>
  <si>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</si>
  <si>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</si>
  <si>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</si>
  <si>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</si>
  <si>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</si>
  <si>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</si>
  <si>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</si>
  <si>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</si>
  <si>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</si>
  <si>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</si>
  <si>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</si>
  <si>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</si>
  <si>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</si>
  <si>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</si>
  <si>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</si>
  <si>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</si>
  <si>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</si>
  <si>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</si>
  <si>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</si>
  <si>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</si>
  <si>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</si>
  <si>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</si>
  <si>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</si>
  <si>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</si>
  <si>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</si>
  <si>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</si>
  <si>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</si>
  <si>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</si>
  <si>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</si>
  <si>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</si>
  <si>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</si>
  <si>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</si>
  <si>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</si>
  <si>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</si>
  <si>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</si>
  <si>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</si>
  <si>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</si>
  <si>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</si>
  <si>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</si>
  <si>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</si>
  <si>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</si>
  <si>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</si>
  <si>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</si>
  <si>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</si>
  <si>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</si>
  <si>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</si>
  <si>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</si>
  <si>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</si>
  <si>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</si>
  <si>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</si>
  <si>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</si>
  <si>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</si>
  <si>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</si>
  <si>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</si>
  <si>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</si>
  <si>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</si>
  <si>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</si>
  <si>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</si>
  <si>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</si>
  <si>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</si>
  <si>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</si>
  <si>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</si>
  <si>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</si>
  <si>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</si>
  <si>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</si>
  <si>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</si>
  <si>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</si>
  <si>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</si>
  <si>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</si>
  <si>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</si>
  <si>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</si>
  <si>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</si>
  <si>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</si>
  <si>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</si>
  <si>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</si>
  <si>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</si>
  <si>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</si>
  <si>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</si>
  <si>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</si>
  <si>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</si>
  <si>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</si>
  <si>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</si>
  <si>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</si>
  <si>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</si>
  <si>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</si>
  <si>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</si>
  <si>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</si>
  <si>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</si>
  <si>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</si>
  <si>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</si>
  <si>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</si>
  <si>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</si>
  <si>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</si>
  <si>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</si>
  <si>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</si>
  <si>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</si>
  <si>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</si>
  <si>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</si>
  <si>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</si>
  <si>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</si>
  <si>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</si>
  <si>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</si>
  <si>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</si>
  <si>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</si>
  <si>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</si>
  <si>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</si>
  <si>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</si>
  <si>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</si>
  <si>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</si>
  <si>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</si>
  <si>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</si>
  <si>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</si>
  <si>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</si>
  <si>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</si>
  <si>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</si>
  <si>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</si>
  <si>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</si>
  <si>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</si>
  <si>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</si>
  <si>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</si>
  <si>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</si>
  <si>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</si>
  <si>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</si>
  <si>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</si>
  <si>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</si>
  <si>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</si>
  <si>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</si>
  <si>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</si>
  <si>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</si>
  <si>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</si>
  <si>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</si>
  <si>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</si>
  <si>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</si>
  <si>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</si>
  <si>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</si>
  <si>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</si>
  <si>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</si>
  <si>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</si>
  <si>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</si>
  <si>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</si>
  <si>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</si>
  <si>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</si>
  <si>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</si>
  <si>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</si>
  <si>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</si>
  <si>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</si>
  <si>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</si>
  <si>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</si>
  <si>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</si>
  <si>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</si>
  <si>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</si>
  <si>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</si>
  <si>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</si>
  <si>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</si>
  <si>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</si>
  <si>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</si>
  <si>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</si>
  <si>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</si>
  <si>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</si>
  <si>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</si>
  <si>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</si>
  <si>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</si>
  <si>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</si>
  <si>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</si>
  <si>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</si>
  <si>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</si>
  <si>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</si>
  <si>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</si>
  <si>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</si>
  <si>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</si>
  <si>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</si>
  <si>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</si>
  <si>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</si>
  <si>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</si>
  <si>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</si>
  <si>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</si>
  <si>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</si>
  <si>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</si>
  <si>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</si>
  <si>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</si>
  <si>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</si>
  <si>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</si>
  <si>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</si>
  <si>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</si>
  <si>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</si>
  <si>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</si>
  <si>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</si>
  <si>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</si>
  <si>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</si>
  <si>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</si>
  <si>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</si>
  <si>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</si>
  <si>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</si>
  <si>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</si>
  <si>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</si>
  <si>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</si>
  <si>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</si>
  <si>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</si>
  <si>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</si>
  <si>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</si>
  <si>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</si>
  <si>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</si>
  <si>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</si>
  <si>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</si>
  <si>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</si>
  <si>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</si>
  <si>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</si>
  <si>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</si>
  <si>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</si>
  <si>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</si>
  <si>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</si>
  <si>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</si>
  <si>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</si>
  <si>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</si>
  <si>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</si>
  <si>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</si>
  <si>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</si>
  <si>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</si>
  <si>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</si>
  <si>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</si>
  <si>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</si>
  <si>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</si>
  <si>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</si>
  <si>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</si>
  <si>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</si>
  <si>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</si>
  <si>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</si>
  <si>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</si>
  <si>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</si>
  <si>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</si>
  <si>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</si>
  <si>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</si>
  <si>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</si>
  <si>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</si>
  <si>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</si>
  <si>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</si>
  <si>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</si>
  <si>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</si>
  <si>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</si>
  <si>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</si>
  <si>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</si>
  <si>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</si>
  <si>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</si>
  <si>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</si>
  <si>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</si>
  <si>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</si>
  <si>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</si>
  <si>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</si>
  <si>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</si>
  <si>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</si>
  <si>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</si>
  <si>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</si>
  <si>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</si>
  <si>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</si>
  <si>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</si>
  <si>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</si>
  <si>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</si>
  <si>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</si>
  <si>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</si>
  <si>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</si>
  <si>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</si>
  <si>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</si>
  <si>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</si>
  <si>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</si>
  <si>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</si>
  <si>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</si>
  <si>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</si>
  <si>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</si>
  <si>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</si>
  <si>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</si>
  <si>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</si>
  <si>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</si>
  <si>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</si>
  <si>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</si>
  <si>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</si>
  <si>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</si>
  <si>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</si>
  <si>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</si>
  <si>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</si>
  <si>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</si>
  <si>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</si>
  <si>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</si>
  <si>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</si>
  <si>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</si>
  <si>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</si>
  <si>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</si>
  <si>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</si>
  <si>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</si>
  <si>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</si>
  <si>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</si>
  <si>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</si>
  <si>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</si>
  <si>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</si>
  <si>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</si>
  <si>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</si>
  <si>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</si>
  <si>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</si>
  <si>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</si>
  <si>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</si>
  <si>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</si>
  <si>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</si>
  <si>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</si>
  <si>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</si>
  <si>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</si>
  <si>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</si>
  <si>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</si>
  <si>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</si>
  <si>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</si>
  <si>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</si>
  <si>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</si>
  <si>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</si>
  <si>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</si>
  <si>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</si>
  <si>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</si>
  <si>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</si>
  <si>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</si>
  <si>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</si>
  <si>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</si>
  <si>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</si>
  <si>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</si>
  <si>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</si>
  <si>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</si>
  <si>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</si>
  <si>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</si>
  <si>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</si>
  <si>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</si>
  <si>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</si>
  <si>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</si>
  <si>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</si>
  <si>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</si>
  <si>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</si>
  <si>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</si>
  <si>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</si>
  <si>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</si>
  <si>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</si>
  <si>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</si>
  <si>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</si>
  <si>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</si>
  <si>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</si>
  <si>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</si>
  <si>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</si>
  <si>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</si>
  <si>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</si>
  <si>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</si>
  <si>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</si>
  <si>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</si>
  <si>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</si>
  <si>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</si>
  <si>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</si>
  <si>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</si>
  <si>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</si>
  <si>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</si>
  <si>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</si>
  <si>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</si>
  <si>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</si>
  <si>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</si>
  <si>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</si>
  <si>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</si>
  <si>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</si>
  <si>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</si>
  <si>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</si>
  <si>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</si>
  <si>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</si>
  <si>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</si>
  <si>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</si>
  <si>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</si>
  <si>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</si>
  <si>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</si>
  <si>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</si>
  <si>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</si>
  <si>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</si>
  <si>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</si>
  <si>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</si>
  <si>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</si>
  <si>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</si>
  <si>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</si>
  <si>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</si>
  <si>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</si>
  <si>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</si>
  <si>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</si>
  <si>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</si>
  <si>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</si>
  <si>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</si>
  <si>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</si>
  <si>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</si>
  <si>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</si>
  <si>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</si>
  <si>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</si>
  <si>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</si>
  <si>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</si>
  <si>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</si>
  <si>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</si>
  <si>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</si>
  <si>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</si>
  <si>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</si>
  <si>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</si>
  <si>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</si>
  <si>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</si>
  <si>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</si>
  <si>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</si>
  <si>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</si>
  <si>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</si>
  <si>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</si>
  <si>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</si>
  <si>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</si>
  <si>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</si>
  <si>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</si>
  <si>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</si>
  <si>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</si>
  <si>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</si>
  <si>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</si>
  <si>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</si>
  <si>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</si>
  <si>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</si>
  <si>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</si>
  <si>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</si>
  <si>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</si>
  <si>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</si>
  <si>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</si>
  <si>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</si>
  <si>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</si>
  <si>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</si>
  <si>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</si>
  <si>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</si>
  <si>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</si>
  <si>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</si>
  <si>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</si>
  <si>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</si>
  <si>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</si>
  <si>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</si>
  <si>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</si>
  <si>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</si>
  <si>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</si>
  <si>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</si>
  <si>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</si>
  <si>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</si>
  <si>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</si>
  <si>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</si>
  <si>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</si>
  <si>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</si>
  <si>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</si>
  <si>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</si>
  <si>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</si>
  <si>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</si>
  <si>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</si>
  <si>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</si>
  <si>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</si>
  <si>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</si>
  <si>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</si>
  <si>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</si>
  <si>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</si>
  <si>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</si>
  <si>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</si>
  <si>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</si>
  <si>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</si>
  <si>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</si>
  <si>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</si>
  <si>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</si>
  <si>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</si>
  <si>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</si>
  <si>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</si>
  <si>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</si>
  <si>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</si>
  <si>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</si>
  <si>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</si>
  <si>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</si>
  <si>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</si>
  <si>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</si>
  <si>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</si>
  <si>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</si>
  <si>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</si>
  <si>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</si>
  <si>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</si>
  <si>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</si>
  <si>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</si>
  <si>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</si>
  <si>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</si>
  <si>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</si>
  <si>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</si>
  <si>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</si>
  <si>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</si>
  <si>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</si>
  <si>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</si>
  <si>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</si>
  <si>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</si>
  <si>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</si>
  <si>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</si>
  <si>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</si>
  <si>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</si>
  <si>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</si>
  <si>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</si>
  <si>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</si>
  <si>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</si>
  <si>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</si>
  <si>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</si>
  <si>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</si>
  <si>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</si>
  <si>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</si>
  <si>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</si>
  <si>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</si>
  <si>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</si>
  <si>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</si>
  <si>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</si>
  <si>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</si>
  <si>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</si>
  <si>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</si>
  <si>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</si>
  <si>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</si>
  <si>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</si>
  <si>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</si>
  <si>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</si>
  <si>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</si>
  <si>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</si>
  <si>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</si>
  <si>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</si>
  <si>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</si>
  <si>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</si>
  <si>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</si>
  <si>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</si>
  <si>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</si>
  <si>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</si>
  <si>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</si>
  <si>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</si>
  <si>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</si>
  <si>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</si>
  <si>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</si>
  <si>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</si>
  <si>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</si>
  <si>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</si>
  <si>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</si>
  <si>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</si>
  <si>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</si>
  <si>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</si>
  <si>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</si>
  <si>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</si>
  <si>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</si>
  <si>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</si>
  <si>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</si>
  <si>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</si>
  <si>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</si>
  <si>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</si>
  <si>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</si>
  <si>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</si>
  <si>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</si>
  <si>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</si>
  <si>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</si>
  <si>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</si>
  <si>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</si>
  <si>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</si>
  <si>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</si>
  <si>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</si>
  <si>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</si>
  <si>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</si>
  <si>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</si>
  <si>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</si>
  <si>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</si>
  <si>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</si>
  <si>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</si>
  <si>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</si>
  <si>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</si>
  <si>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</si>
  <si>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</si>
  <si>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</si>
  <si>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</si>
  <si>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</si>
  <si>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</si>
  <si>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</si>
  <si>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</si>
  <si>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</si>
  <si>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</si>
  <si>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</si>
  <si>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</si>
  <si>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</si>
  <si>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</si>
  <si>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</si>
  <si>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</si>
  <si>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</si>
  <si>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</si>
  <si>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</si>
  <si>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</si>
  <si>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</si>
  <si>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</si>
  <si>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</si>
  <si>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</si>
  <si>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</si>
  <si>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</si>
  <si>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</si>
  <si>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</si>
  <si>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</si>
  <si>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</si>
  <si>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</si>
  <si>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</si>
  <si>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</si>
  <si>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</si>
  <si>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</si>
  <si>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</si>
  <si>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</si>
  <si>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</si>
  <si>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</si>
  <si>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</si>
  <si>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</si>
  <si>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</si>
  <si>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</si>
  <si>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</si>
  <si>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</si>
  <si>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</si>
  <si>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</si>
  <si>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</si>
  <si>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</si>
  <si>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</si>
  <si>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</si>
  <si>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</si>
  <si>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</si>
  <si>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</si>
  <si>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</si>
  <si>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</si>
  <si>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</si>
  <si>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</si>
  <si>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</si>
  <si>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</si>
  <si>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</si>
  <si>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</si>
  <si>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</si>
  <si>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</si>
  <si>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</si>
  <si>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</si>
  <si>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</si>
  <si>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</si>
  <si>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</si>
  <si>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</si>
  <si>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</si>
  <si>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</si>
  <si>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</si>
  <si>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</si>
  <si>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</si>
  <si>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</si>
  <si>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</si>
  <si>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</si>
  <si>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</si>
  <si>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</si>
  <si>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</si>
  <si>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</si>
  <si>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</si>
  <si>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</si>
  <si>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</si>
  <si>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</si>
  <si>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</si>
  <si>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</si>
  <si>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</si>
  <si>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</si>
  <si>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</si>
  <si>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</si>
  <si>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</si>
  <si>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</si>
  <si>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</si>
  <si>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</si>
  <si>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</si>
  <si>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</si>
  <si>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</si>
  <si>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</si>
  <si>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</si>
  <si>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</si>
  <si>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</si>
  <si>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</si>
  <si>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</si>
  <si>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</si>
  <si>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</si>
  <si>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</si>
  <si>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</si>
  <si>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</si>
  <si>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</si>
  <si>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</si>
  <si>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</si>
  <si>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</si>
  <si>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</si>
  <si>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</si>
  <si>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</si>
  <si>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</si>
  <si>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</si>
  <si>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</si>
  <si>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</si>
  <si>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</si>
  <si>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</si>
  <si>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</si>
  <si>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</si>
  <si>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</si>
  <si>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</si>
  <si>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</si>
  <si>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</si>
  <si>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</si>
  <si>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</si>
  <si>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</si>
  <si>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</si>
  <si>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</si>
  <si>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</si>
  <si>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</si>
  <si>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</si>
  <si>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</si>
  <si>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</si>
  <si>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</si>
  <si>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</si>
  <si>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</si>
  <si>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</si>
  <si>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</si>
  <si>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</si>
  <si>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</si>
  <si>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</si>
  <si>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</si>
  <si>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</si>
  <si>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</si>
  <si>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</si>
  <si>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</si>
  <si>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</si>
  <si>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</si>
  <si>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</si>
  <si>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</si>
  <si>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</si>
  <si>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</si>
  <si>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</si>
  <si>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</si>
  <si>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</si>
  <si>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</si>
  <si>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</si>
  <si>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</si>
  <si>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</si>
  <si>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</si>
  <si>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</si>
  <si>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</si>
  <si>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</si>
  <si>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</si>
  <si>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</si>
  <si>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</si>
  <si>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</si>
  <si>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</si>
  <si>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</si>
  <si>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</si>
  <si>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</si>
  <si>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</si>
  <si>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</si>
  <si>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</si>
  <si>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</si>
  <si>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</si>
  <si>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</si>
  <si>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</si>
  <si>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</si>
  <si>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</si>
  <si>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</si>
  <si>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</si>
  <si>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</si>
  <si>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</si>
  <si>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</si>
  <si>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</si>
  <si>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</si>
  <si>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</si>
  <si>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</si>
  <si>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</si>
  <si>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</si>
  <si>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</si>
  <si>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</si>
  <si>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</si>
  <si>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</si>
  <si>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</si>
  <si>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</si>
  <si>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</si>
  <si>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</si>
  <si>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</si>
  <si>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</si>
  <si>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</si>
  <si>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</si>
  <si>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</si>
  <si>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</si>
  <si>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</si>
  <si>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</si>
  <si>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</si>
  <si>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</si>
  <si>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</si>
  <si>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</si>
  <si>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</si>
  <si>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</si>
  <si>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</si>
  <si>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</si>
  <si>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</si>
  <si>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</si>
  <si>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</si>
  <si>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</si>
  <si>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</si>
  <si>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</si>
  <si>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</si>
  <si>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</si>
  <si>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</si>
  <si>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</si>
  <si>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</si>
  <si>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</si>
  <si>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</si>
  <si>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</si>
  <si>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</si>
  <si>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</si>
  <si>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</si>
  <si>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</si>
  <si>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</si>
  <si>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</si>
  <si>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</si>
  <si>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</si>
  <si>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</si>
  <si>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</si>
  <si>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</si>
  <si>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</si>
  <si>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</si>
  <si>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</si>
  <si>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</si>
  <si>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</si>
  <si>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</si>
  <si>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</si>
  <si>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</si>
  <si>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</si>
  <si>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</si>
  <si>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</si>
  <si>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</si>
  <si>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</si>
  <si>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</si>
  <si>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</si>
  <si>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</si>
  <si>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</si>
  <si>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</si>
  <si>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</si>
  <si>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</si>
  <si>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</si>
  <si>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</si>
  <si>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</si>
  <si>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</si>
  <si>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</si>
  <si>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</si>
  <si>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</si>
  <si>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</si>
  <si>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</si>
  <si>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</si>
  <si>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</si>
  <si>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</si>
  <si>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</si>
  <si>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</si>
  <si>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</si>
  <si>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</si>
  <si>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</si>
  <si>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</si>
  <si>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</si>
  <si>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</si>
  <si>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</si>
  <si>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</si>
  <si>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</si>
  <si>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</si>
  <si>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</si>
  <si>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</si>
  <si>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</si>
  <si>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</si>
  <si>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</si>
  <si>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</si>
  <si>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</si>
  <si>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</si>
  <si>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</si>
  <si>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</si>
  <si>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</si>
  <si>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</si>
  <si>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</si>
  <si>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</si>
  <si>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</si>
  <si>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</si>
  <si>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</si>
  <si>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</si>
  <si>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</si>
  <si>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</si>
  <si>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</si>
  <si>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</si>
  <si>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</si>
  <si>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</si>
  <si>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</si>
  <si>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</si>
  <si>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</si>
  <si>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</si>
  <si>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</si>
  <si>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</si>
  <si>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</si>
  <si>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</si>
  <si>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</si>
  <si>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</si>
  <si>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</si>
  <si>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</si>
  <si>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</si>
  <si>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</si>
  <si>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</si>
  <si>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</si>
  <si>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</si>
  <si>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</si>
  <si>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</si>
  <si>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</si>
  <si>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</si>
  <si>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</si>
  <si>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</si>
  <si>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</si>
  <si>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</si>
  <si>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</si>
  <si>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</si>
  <si>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</si>
  <si>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</si>
  <si>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</si>
  <si>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</si>
  <si>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</si>
  <si>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</si>
  <si>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</si>
  <si>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</si>
  <si>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</si>
  <si>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</si>
  <si>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</si>
  <si>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</si>
  <si>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</si>
  <si>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</si>
  <si>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</si>
  <si>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</si>
  <si>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</si>
  <si>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</si>
  <si>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</si>
  <si>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</si>
  <si>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</si>
  <si>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</si>
  <si>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</si>
  <si>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</si>
  <si>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</si>
  <si>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</si>
  <si>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</si>
  <si>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</si>
  <si>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</si>
  <si>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</si>
  <si>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</si>
  <si>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</si>
  <si>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</si>
  <si>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</si>
  <si>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</si>
  <si>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</si>
  <si>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</si>
  <si>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</si>
  <si>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</si>
  <si>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</si>
  <si>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</si>
  <si>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</si>
  <si>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</si>
  <si>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</si>
  <si>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</si>
  <si>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</si>
  <si>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</si>
  <si>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</si>
  <si>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</si>
  <si>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</si>
  <si>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</si>
  <si>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</si>
  <si>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</si>
  <si>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</si>
  <si>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</si>
  <si>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</si>
  <si>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</si>
  <si>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</si>
  <si>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</si>
  <si>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</si>
  <si>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</si>
  <si>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</si>
  <si>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</si>
  <si>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</si>
  <si>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</si>
  <si>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</si>
  <si>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</si>
  <si>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</si>
  <si>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</si>
  <si>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</si>
  <si>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</si>
  <si>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</si>
  <si>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</si>
  <si>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</si>
  <si>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</si>
  <si>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</si>
  <si>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</si>
  <si>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</si>
  <si>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</si>
  <si>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</si>
  <si>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</si>
  <si>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</si>
  <si>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</si>
  <si>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</si>
  <si>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</si>
  <si>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</si>
  <si>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</si>
  <si>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</si>
  <si>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</si>
  <si>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</si>
  <si>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</si>
  <si>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</si>
  <si>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</si>
  <si>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</si>
  <si>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</si>
  <si>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</si>
  <si>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</si>
  <si>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</si>
  <si>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</si>
  <si>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</si>
  <si>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</si>
  <si>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</si>
  <si>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</si>
  <si>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</si>
  <si>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</si>
  <si>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</si>
  <si>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</si>
  <si>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</si>
  <si>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</si>
  <si>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</si>
  <si>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</si>
  <si>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</si>
  <si>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</si>
  <si>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</si>
  <si>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</si>
  <si>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</si>
  <si>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</si>
  <si>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</si>
  <si>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</si>
  <si>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</si>
  <si>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</si>
  <si>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</si>
  <si>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</si>
  <si>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</si>
  <si>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</si>
  <si>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</si>
  <si>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</si>
  <si>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</si>
  <si>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</si>
  <si>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</si>
  <si>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</si>
  <si>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</si>
  <si>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</si>
  <si>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</si>
  <si>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</si>
  <si>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</si>
  <si>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</si>
  <si>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</si>
  <si>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</si>
  <si>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</si>
  <si>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</si>
  <si>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</si>
  <si>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</si>
  <si>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</si>
  <si>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</si>
  <si>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</si>
  <si>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</si>
  <si>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</si>
  <si>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</si>
  <si>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</si>
  <si>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</si>
  <si>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</si>
  <si>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</si>
  <si>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</si>
  <si>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</si>
  <si>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</si>
  <si>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</si>
  <si>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</si>
  <si>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</si>
  <si>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</si>
  <si>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</si>
  <si>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</si>
  <si>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</si>
  <si>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</si>
  <si>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</si>
  <si>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</si>
  <si>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</si>
  <si>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</si>
  <si>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</si>
  <si>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</si>
  <si>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</si>
  <si>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</si>
  <si>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</si>
  <si>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</si>
  <si>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</si>
  <si>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</si>
  <si>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</si>
  <si>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</si>
  <si>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</si>
  <si>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</si>
  <si>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</si>
  <si>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</si>
  <si>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</si>
  <si>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</si>
  <si>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</si>
  <si>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</si>
  <si>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</si>
  <si>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</si>
  <si>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</si>
  <si>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</si>
  <si>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</si>
  <si>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</si>
  <si>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</si>
  <si>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</si>
  <si>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</si>
  <si>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</si>
  <si>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</si>
  <si>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</si>
  <si>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</si>
  <si>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</si>
  <si>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</si>
  <si>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</si>
  <si>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</si>
  <si>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</si>
  <si>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</si>
  <si>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</si>
  <si>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</si>
  <si>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</si>
  <si>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</si>
  <si>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</si>
  <si>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</si>
  <si>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</si>
  <si>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</si>
  <si>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</si>
  <si>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</si>
  <si>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</si>
  <si>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</si>
  <si>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</si>
  <si>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</si>
  <si>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</si>
  <si>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</si>
  <si>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</si>
  <si>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</si>
  <si>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</si>
  <si>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</si>
  <si>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</si>
  <si>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</si>
  <si>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</si>
  <si>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</si>
  <si>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</si>
  <si>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</si>
  <si>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</si>
  <si>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</si>
  <si>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</si>
  <si>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</si>
  <si>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</si>
  <si>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</si>
  <si>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</si>
  <si>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</si>
  <si>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</si>
  <si>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</si>
  <si>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</si>
  <si>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</si>
  <si>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</si>
  <si>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</si>
  <si>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</si>
  <si>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</si>
  <si>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</si>
  <si>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</si>
  <si>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</si>
  <si>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</si>
  <si>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</si>
  <si>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</si>
  <si>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</si>
  <si>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</si>
  <si>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</si>
  <si>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</si>
  <si>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</si>
  <si>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</si>
  <si>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</si>
  <si>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</si>
  <si>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</si>
  <si>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</si>
  <si>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</si>
  <si>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</si>
  <si>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</si>
  <si>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</si>
  <si>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</si>
  <si>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</si>
  <si>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</si>
  <si>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</si>
  <si>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</si>
  <si>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</si>
  <si>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</si>
  <si>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</si>
  <si>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</si>
  <si>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</si>
  <si>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</si>
  <si>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</si>
  <si>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</si>
  <si>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</si>
  <si>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</si>
  <si>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</si>
  <si>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</si>
  <si>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</si>
  <si>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</si>
  <si>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</si>
  <si>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</si>
  <si>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</si>
  <si>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</si>
  <si>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</si>
  <si>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</si>
  <si>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</si>
  <si>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</si>
  <si>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</si>
  <si>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</si>
  <si>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</si>
  <si>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</si>
  <si>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</si>
  <si>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</si>
  <si>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</si>
  <si>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</si>
  <si>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</si>
  <si>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</si>
  <si>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</si>
  <si>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</si>
  <si>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</si>
  <si>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</si>
  <si>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</si>
  <si>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</si>
  <si>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</si>
  <si>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</si>
  <si>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</si>
  <si>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</si>
  <si>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</si>
  <si>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</si>
  <si>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</si>
  <si>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</si>
  <si>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</si>
  <si>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</si>
  <si>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</si>
  <si>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</si>
  <si>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</si>
  <si>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</si>
  <si>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</si>
  <si>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</si>
  <si>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</si>
  <si>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</si>
  <si>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</si>
  <si>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</si>
  <si>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</si>
  <si>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</si>
  <si>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</si>
  <si>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</si>
  <si>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</si>
  <si>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</si>
  <si>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</si>
  <si>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</si>
  <si>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</si>
  <si>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</si>
  <si>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</si>
  <si>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</si>
  <si>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</si>
  <si>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</si>
  <si>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</si>
  <si>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</si>
  <si>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</si>
  <si>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</si>
  <si>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</si>
  <si>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</si>
  <si>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</si>
  <si>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</si>
  <si>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</si>
  <si>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</si>
  <si>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</si>
  <si>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</si>
  <si>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</si>
  <si>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</si>
  <si>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</si>
  <si>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</si>
  <si>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</si>
  <si>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</si>
  <si>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</si>
  <si>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</si>
  <si>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</si>
  <si>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</si>
  <si>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</si>
  <si>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</si>
  <si>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</si>
  <si>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</si>
  <si>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</si>
  <si>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</si>
  <si>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</si>
  <si>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</si>
  <si>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</si>
  <si>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</si>
  <si>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</si>
  <si>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</si>
  <si>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</si>
  <si>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</si>
  <si>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</si>
  <si>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</si>
  <si>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</si>
  <si>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</si>
  <si>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</si>
  <si>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</si>
  <si>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</si>
  <si>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</si>
  <si>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</si>
  <si>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</si>
  <si>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</si>
  <si>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</si>
  <si>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</si>
  <si>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</si>
  <si>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</si>
  <si>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</si>
  <si>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</si>
  <si>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</si>
  <si>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</si>
  <si>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</si>
  <si>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</si>
  <si>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</si>
  <si>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</si>
  <si>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</si>
  <si>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</si>
  <si>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</si>
  <si>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</si>
  <si>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</si>
  <si>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</si>
  <si>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</si>
  <si>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</si>
  <si>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</si>
  <si>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</si>
  <si>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</si>
  <si>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</si>
  <si>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</si>
  <si>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</si>
  <si>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</si>
  <si>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</si>
  <si>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</si>
  <si>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</si>
  <si>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</si>
  <si>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</si>
  <si>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</si>
  <si>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</si>
  <si>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</si>
  <si>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</si>
  <si>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</si>
  <si>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</si>
  <si>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</si>
  <si>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</si>
  <si>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</si>
  <si>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</si>
  <si>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</si>
  <si>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</si>
  <si>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</si>
  <si>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</si>
  <si>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</si>
  <si>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</si>
  <si>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</si>
  <si>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</si>
  <si>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</si>
  <si>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</si>
  <si>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</si>
  <si>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</si>
  <si>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</si>
  <si>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</si>
  <si>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</si>
  <si>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</si>
  <si>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</si>
  <si>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</si>
  <si>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</si>
  <si>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</si>
  <si>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</si>
  <si>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</si>
  <si>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</si>
  <si>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</si>
  <si>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</si>
  <si>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</si>
  <si>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</si>
  <si>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</si>
  <si>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</si>
  <si>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</si>
  <si>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</si>
  <si>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</si>
  <si>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</si>
  <si>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</si>
  <si>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</si>
  <si>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</si>
  <si>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</si>
  <si>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</si>
  <si>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</si>
  <si>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</si>
  <si>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</si>
  <si>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</si>
  <si>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</si>
  <si>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</si>
  <si>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</si>
  <si>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</si>
  <si>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</si>
  <si>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</si>
  <si>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</si>
  <si>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</si>
  <si>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</si>
  <si>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</si>
  <si>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</si>
  <si>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</si>
  <si>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</si>
  <si>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</si>
  <si>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</si>
  <si>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</si>
  <si>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</si>
  <si>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</si>
  <si>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</si>
  <si>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</si>
  <si>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</si>
  <si>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</si>
  <si>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</si>
  <si>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</si>
  <si>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</si>
  <si>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</si>
  <si>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</si>
  <si>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</si>
  <si>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</si>
  <si>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</si>
  <si>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</si>
  <si>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</si>
  <si>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</si>
  <si>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</si>
  <si>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</si>
  <si>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</si>
  <si>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</si>
  <si>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</si>
  <si>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</si>
  <si>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</si>
  <si>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</si>
  <si>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</si>
  <si>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</si>
  <si>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</si>
  <si>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</si>
  <si>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</si>
  <si>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</si>
  <si>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</si>
  <si>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</si>
  <si>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</si>
  <si>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</si>
  <si>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</si>
  <si>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</si>
  <si>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</si>
  <si>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</si>
  <si>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</si>
  <si>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</si>
  <si>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</si>
  <si>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</si>
  <si>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</si>
  <si>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</si>
  <si>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</si>
  <si>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</si>
  <si>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</si>
  <si>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</si>
  <si>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</si>
  <si>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</si>
  <si>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</si>
  <si>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</si>
  <si>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</si>
  <si>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</si>
  <si>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</si>
  <si>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</si>
  <si>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</si>
  <si>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</si>
  <si>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</si>
  <si>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</si>
  <si>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</si>
  <si>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</si>
  <si>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</si>
  <si>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</si>
  <si>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</si>
  <si>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</si>
  <si>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</si>
  <si>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</si>
  <si>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</si>
  <si>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</si>
  <si>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</si>
  <si>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</si>
  <si>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</si>
  <si>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</si>
  <si>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</si>
  <si>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</si>
  <si>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</si>
  <si>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</si>
  <si>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</si>
  <si>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</si>
  <si>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</si>
  <si>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</si>
  <si>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</si>
  <si>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</si>
  <si>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</si>
  <si>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</si>
  <si>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</si>
  <si>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</si>
  <si>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</si>
  <si>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</si>
  <si>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</si>
  <si>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</si>
  <si>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</si>
  <si>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</si>
  <si>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</si>
  <si>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</si>
  <si>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</si>
  <si>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</si>
  <si>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</si>
  <si>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</si>
  <si>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</si>
  <si>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</si>
  <si>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</si>
  <si>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</si>
  <si>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</si>
  <si>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</si>
  <si>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</si>
  <si>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</si>
  <si>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</si>
  <si>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</si>
  <si>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</si>
  <si>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</si>
  <si>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</si>
  <si>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</si>
  <si>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</si>
  <si>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</si>
  <si>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</si>
  <si>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</si>
  <si>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</si>
  <si>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</si>
  <si>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</si>
  <si>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</si>
  <si>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</si>
  <si>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</si>
  <si>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</si>
  <si>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</si>
  <si>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</si>
  <si>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</si>
  <si>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</si>
  <si>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</si>
  <si>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</si>
  <si>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</si>
  <si>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</si>
  <si>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</si>
  <si>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</si>
  <si>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</si>
  <si>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</si>
  <si>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</si>
  <si>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</si>
  <si>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</si>
  <si>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</si>
  <si>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</si>
  <si>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</si>
  <si>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</si>
  <si>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</si>
  <si>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</si>
  <si>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</si>
  <si>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</si>
  <si>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</si>
  <si>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</si>
  <si>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</si>
  <si>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</si>
  <si>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</si>
  <si>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</si>
  <si>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</si>
  <si>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</si>
  <si>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</si>
  <si>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</si>
  <si>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</si>
  <si>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</si>
  <si>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</si>
  <si>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</si>
  <si>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</si>
  <si>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</si>
  <si>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</si>
  <si>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</si>
  <si>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</si>
  <si>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</si>
  <si>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</si>
  <si>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</si>
  <si>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</si>
  <si>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</si>
  <si>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</si>
  <si>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</si>
  <si>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</si>
  <si>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</si>
  <si>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</si>
  <si>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</si>
  <si>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</si>
  <si>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</si>
  <si>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</si>
  <si>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</si>
  <si>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</si>
  <si>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</si>
  <si>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</si>
  <si>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</si>
  <si>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</si>
  <si>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</si>
  <si>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</si>
  <si>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</si>
  <si>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</si>
  <si>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</si>
  <si>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</si>
  <si>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</si>
  <si>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</si>
  <si>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</si>
  <si>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</si>
  <si>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</si>
  <si>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</si>
  <si>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</si>
  <si>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</si>
  <si>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</si>
  <si>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</si>
  <si>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</si>
  <si>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</si>
  <si>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</si>
  <si>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</si>
  <si>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</si>
  <si>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</si>
  <si>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</si>
  <si>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</si>
  <si>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</si>
  <si>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</si>
  <si>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</si>
  <si>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</si>
  <si>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</si>
  <si>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</si>
  <si>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</si>
  <si>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</si>
  <si>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</si>
  <si>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</si>
  <si>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</si>
  <si>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</si>
  <si>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</si>
  <si>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</si>
  <si>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</si>
  <si>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</si>
  <si>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</si>
  <si>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</si>
  <si>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</si>
  <si>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</si>
  <si>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</si>
  <si>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</si>
  <si>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</si>
  <si>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</si>
  <si>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</si>
  <si>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</si>
  <si>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</si>
  <si>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</si>
  <si>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</si>
  <si>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</si>
  <si>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</si>
  <si>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</si>
  <si>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</si>
  <si>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</si>
  <si>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</si>
  <si>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</si>
  <si>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</si>
  <si>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</si>
  <si>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</si>
  <si>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</si>
  <si>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</si>
  <si>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</si>
  <si>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</si>
  <si>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</si>
  <si>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</si>
  <si>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</si>
  <si>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</si>
  <si>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</si>
  <si>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</si>
  <si>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</si>
  <si>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</si>
  <si>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</si>
  <si>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</si>
  <si>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</si>
  <si>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</si>
  <si>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</si>
  <si>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</si>
  <si>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</si>
  <si>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</si>
  <si>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</si>
  <si>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</si>
  <si>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</si>
  <si>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</si>
  <si>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</si>
  <si>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</si>
  <si>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</si>
  <si>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</si>
  <si>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</si>
  <si>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</si>
  <si>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</si>
  <si>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</si>
  <si>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</si>
  <si>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</si>
  <si>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</si>
  <si>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</si>
  <si>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</si>
  <si>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</si>
  <si>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</si>
  <si>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</si>
  <si>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</si>
  <si>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</si>
  <si>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</si>
  <si>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</si>
  <si>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</si>
  <si>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</si>
  <si>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</si>
  <si>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</si>
  <si>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</si>
  <si>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</si>
  <si>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</si>
  <si>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</si>
  <si>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</si>
  <si>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</si>
  <si>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</si>
  <si>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</si>
  <si>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</si>
  <si>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</si>
  <si>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</si>
  <si>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</si>
  <si>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</si>
  <si>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</si>
  <si>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</si>
  <si>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</si>
  <si>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</si>
  <si>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</si>
  <si>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</si>
  <si>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</si>
  <si>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</si>
  <si>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</si>
  <si>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</si>
  <si>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</si>
  <si>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</si>
  <si>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</si>
  <si>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</si>
  <si>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</si>
  <si>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</si>
  <si>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</si>
  <si>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</si>
  <si>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</si>
  <si>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</si>
  <si>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</si>
  <si>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</si>
  <si>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</si>
  <si>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</si>
  <si>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</si>
  <si>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</si>
  <si>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</si>
  <si>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</si>
  <si>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</si>
  <si>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</si>
  <si>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</si>
  <si>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</si>
  <si>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</si>
  <si>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</si>
  <si>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</si>
  <si>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</si>
  <si>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</si>
  <si>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</si>
  <si>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</si>
  <si>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</si>
  <si>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</si>
  <si>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</si>
  <si>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</si>
  <si>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</si>
  <si>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</si>
  <si>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</si>
  <si>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</si>
  <si>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</si>
  <si>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</si>
  <si>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</si>
  <si>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</si>
  <si>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</si>
  <si>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</si>
  <si>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</si>
  <si>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</si>
  <si>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</si>
  <si>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</si>
  <si>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</si>
  <si>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</si>
  <si>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</si>
  <si>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</si>
  <si>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</si>
  <si>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</si>
  <si>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</si>
  <si>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</si>
  <si>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</si>
  <si>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</si>
  <si>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</si>
  <si>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</si>
  <si>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</si>
  <si>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</si>
  <si>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</si>
  <si>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</si>
  <si>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</si>
  <si>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</si>
  <si>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</si>
  <si>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</si>
  <si>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</si>
  <si>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</si>
  <si>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</si>
  <si>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</si>
  <si>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</si>
  <si>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</si>
  <si>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</si>
  <si>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</si>
  <si>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</si>
  <si>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</si>
  <si>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</si>
  <si>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</si>
  <si>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</si>
  <si>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</si>
  <si>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</si>
  <si>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</si>
  <si>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</si>
  <si>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</si>
  <si>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</si>
  <si>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</si>
  <si>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</si>
  <si>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</si>
  <si>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</si>
  <si>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</si>
  <si>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</si>
  <si>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</si>
  <si>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</si>
  <si>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</si>
  <si>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</si>
  <si>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</si>
  <si>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</si>
  <si>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</si>
  <si>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</si>
  <si>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</si>
  <si>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</si>
  <si>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</si>
  <si>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</si>
  <si>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</si>
  <si>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</si>
  <si>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</si>
  <si>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</si>
  <si>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</si>
  <si>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</si>
  <si>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</si>
  <si>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</si>
  <si>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</si>
  <si>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</si>
  <si>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</si>
  <si>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</si>
  <si>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</si>
  <si>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</si>
  <si>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</si>
  <si>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</si>
  <si>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</si>
  <si>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</si>
  <si>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</si>
  <si>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</si>
  <si>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</si>
  <si>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</si>
  <si>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</si>
  <si>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</si>
  <si>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</si>
  <si>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</si>
  <si>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</si>
  <si>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</si>
  <si>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</si>
  <si>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</si>
  <si>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</si>
  <si>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</si>
  <si>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</si>
  <si>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</si>
  <si>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</si>
  <si>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</si>
  <si>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</si>
  <si>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</si>
  <si>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</si>
  <si>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</si>
  <si>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</si>
  <si>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</si>
  <si>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</si>
  <si>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</si>
  <si>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</si>
  <si>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</si>
  <si>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</si>
  <si>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</si>
  <si>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</si>
  <si>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</si>
  <si>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</si>
  <si>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</si>
  <si>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</si>
  <si>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</si>
  <si>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</si>
  <si>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</si>
  <si>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</si>
  <si>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</si>
  <si>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</si>
  <si>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</si>
  <si>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</si>
  <si>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</si>
  <si>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</si>
  <si>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</si>
  <si>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</si>
  <si>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</si>
  <si>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</si>
  <si>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</si>
  <si>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</si>
  <si>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</si>
  <si>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</si>
  <si>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</si>
  <si>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</si>
  <si>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</si>
  <si>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</si>
  <si>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</si>
  <si>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</si>
  <si>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</si>
  <si>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</si>
  <si>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</si>
  <si>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</si>
  <si>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</si>
  <si>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</si>
  <si>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</si>
  <si>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</si>
  <si>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</si>
  <si>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</si>
  <si>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</si>
  <si>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</si>
  <si>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</si>
  <si>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</si>
  <si>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</si>
  <si>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</si>
  <si>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</si>
  <si>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</si>
  <si>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</si>
  <si>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</si>
  <si>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</si>
  <si>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</si>
  <si>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</si>
  <si>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</si>
  <si>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</si>
  <si>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</si>
  <si>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</si>
  <si>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</si>
  <si>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</si>
  <si>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</si>
  <si>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</si>
  <si>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</si>
  <si>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</si>
  <si>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</si>
  <si>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</si>
  <si>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</si>
  <si>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</si>
  <si>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</si>
  <si>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</si>
  <si>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</si>
  <si>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</si>
  <si>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</si>
  <si>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</si>
  <si>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</si>
  <si>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</si>
  <si>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</si>
  <si>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</si>
  <si>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</si>
  <si>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</si>
  <si>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</si>
  <si>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</si>
  <si>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</si>
  <si>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</si>
  <si>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</si>
  <si>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</si>
  <si>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</si>
  <si>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</si>
  <si>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</si>
  <si>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</si>
  <si>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</si>
  <si>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</si>
  <si>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</si>
  <si>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</si>
  <si>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</si>
  <si>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</si>
  <si>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</si>
  <si>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</si>
  <si>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</si>
  <si>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</si>
  <si>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</si>
  <si>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</si>
  <si>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</si>
  <si>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</si>
  <si>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</si>
  <si>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</si>
  <si>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</si>
  <si>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</si>
  <si>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</si>
  <si>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</si>
  <si>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</si>
  <si>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</si>
  <si>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</si>
  <si>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</si>
  <si>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</si>
  <si>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</si>
  <si>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</si>
  <si>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</si>
  <si>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</si>
  <si>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</si>
  <si>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</si>
  <si>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</si>
  <si>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</si>
  <si>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</si>
  <si>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</si>
  <si>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</si>
  <si>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</si>
  <si>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</si>
  <si>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</si>
  <si>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</si>
  <si>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</si>
  <si>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</si>
  <si>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</si>
  <si>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</si>
  <si>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</si>
  <si>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</si>
  <si>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</si>
  <si>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</si>
  <si>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</si>
  <si>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</si>
  <si>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</si>
  <si>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</si>
  <si>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</si>
  <si>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</si>
  <si>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</si>
  <si>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</si>
  <si>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</si>
  <si>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</si>
  <si>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</si>
  <si>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</si>
  <si>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</si>
  <si>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</si>
  <si>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</si>
  <si>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</si>
  <si>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</si>
  <si>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</si>
  <si>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</si>
  <si>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</si>
  <si>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</si>
  <si>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</si>
  <si>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</si>
  <si>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</si>
  <si>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</si>
  <si>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</si>
  <si>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</si>
  <si>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</si>
  <si>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</si>
  <si>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</si>
  <si>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</si>
  <si>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</si>
  <si>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</si>
  <si>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</si>
  <si>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</si>
  <si>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</si>
  <si>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</si>
  <si>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</si>
  <si>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</si>
  <si>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</si>
  <si>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</si>
  <si>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</si>
  <si>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</si>
  <si>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</si>
  <si>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</si>
  <si>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</si>
  <si>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</si>
  <si>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</si>
  <si>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</si>
  <si>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</si>
  <si>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</si>
  <si>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</si>
  <si>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</si>
  <si>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</si>
  <si>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</si>
  <si>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</si>
  <si>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</si>
  <si>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</si>
  <si>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</si>
  <si>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</si>
  <si>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</si>
  <si>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</si>
  <si>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</si>
  <si>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</si>
  <si>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</si>
  <si>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</si>
  <si>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</si>
  <si>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</si>
  <si>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</si>
  <si>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</si>
  <si>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</si>
  <si>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</si>
  <si>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</si>
  <si>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</si>
  <si>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</si>
  <si>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</si>
  <si>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</si>
  <si>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</si>
  <si>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</si>
  <si>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</si>
  <si>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</si>
  <si>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</si>
  <si>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</si>
  <si>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</si>
  <si>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</si>
  <si>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</si>
  <si>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</si>
  <si>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</si>
  <si>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</si>
  <si>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</si>
  <si>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</si>
  <si>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</si>
  <si>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</si>
  <si>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</si>
  <si>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</si>
  <si>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</si>
  <si>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</si>
  <si>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</si>
  <si>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</si>
  <si>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</si>
  <si>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</si>
  <si>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</si>
  <si>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</si>
  <si>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</si>
  <si>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</si>
  <si>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</si>
  <si>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</si>
  <si>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</si>
  <si>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</si>
  <si>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</si>
  <si>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</si>
  <si>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</si>
  <si>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</si>
  <si>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</si>
  <si>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</si>
  <si>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</si>
  <si>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</si>
  <si>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</si>
  <si>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</si>
  <si>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</si>
  <si>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</si>
  <si>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</si>
  <si>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</si>
  <si>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</si>
  <si>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</si>
  <si>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</si>
  <si>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</si>
  <si>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</si>
  <si>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</si>
  <si>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</si>
  <si>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</si>
  <si>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</si>
  <si>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</si>
  <si>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</si>
  <si>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</si>
  <si>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</si>
  <si>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</si>
  <si>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</si>
  <si>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</si>
  <si>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</si>
  <si>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</si>
  <si>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</si>
  <si>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</si>
  <si>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</si>
  <si>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</si>
  <si>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</si>
  <si>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</si>
  <si>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</si>
  <si>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</si>
  <si>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</si>
  <si>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</si>
  <si>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</si>
  <si>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</si>
  <si>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</si>
  <si>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</si>
  <si>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</si>
  <si>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</si>
  <si>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</si>
  <si>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</si>
  <si>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</si>
  <si>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</si>
  <si>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</si>
  <si>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</si>
  <si>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</si>
  <si>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</si>
  <si>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</si>
  <si>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</si>
  <si>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</si>
  <si>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</si>
  <si>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</si>
  <si>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</si>
  <si>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</si>
  <si>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</si>
  <si>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</si>
  <si>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</si>
  <si>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</si>
  <si>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</si>
  <si>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</si>
  <si>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</si>
  <si>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</si>
  <si>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</si>
  <si>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</si>
  <si>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</si>
  <si>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</si>
  <si>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</si>
  <si>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</si>
  <si>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</si>
  <si>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</si>
  <si>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</si>
  <si>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</si>
  <si>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</si>
  <si>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</si>
  <si>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</si>
  <si>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</si>
  <si>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</si>
  <si>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</si>
  <si>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</si>
  <si>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</si>
  <si>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</si>
  <si>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</si>
  <si>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</si>
  <si>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</si>
  <si>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</si>
  <si>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</si>
  <si>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</si>
  <si>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</si>
  <si>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</si>
  <si>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</si>
  <si>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</si>
  <si>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</si>
  <si>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</si>
  <si>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</si>
  <si>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</si>
  <si>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</si>
  <si>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</si>
  <si>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</si>
  <si>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</si>
  <si>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</si>
  <si>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</si>
  <si>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</si>
  <si>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</si>
  <si>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</si>
  <si>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</si>
  <si>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</si>
  <si>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</si>
  <si>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</si>
  <si>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</si>
  <si>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</si>
  <si>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</si>
  <si>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</si>
  <si>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</si>
  <si>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</si>
  <si>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</si>
  <si>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</si>
  <si>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</si>
  <si>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</si>
  <si>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</si>
  <si>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</si>
  <si>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</si>
  <si>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</si>
  <si>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</si>
  <si>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</si>
  <si>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</si>
  <si>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</si>
  <si>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</si>
  <si>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</si>
  <si>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</si>
  <si>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</si>
  <si>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</si>
  <si>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</si>
  <si>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</si>
  <si>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</si>
  <si>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</si>
  <si>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</si>
  <si>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</si>
  <si>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</si>
  <si>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</si>
  <si>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</si>
  <si>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</si>
  <si>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</si>
  <si>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</si>
  <si>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</si>
  <si>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</si>
  <si>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</si>
  <si>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</si>
  <si>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</si>
  <si>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</si>
  <si>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</si>
  <si>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</si>
  <si>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</si>
  <si>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</si>
  <si>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</si>
  <si>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</si>
  <si>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</si>
  <si>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</si>
  <si>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</si>
  <si>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</si>
  <si>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</si>
  <si>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</si>
  <si>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</si>
  <si>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</si>
  <si>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</si>
  <si>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</si>
  <si>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</si>
  <si>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</si>
  <si>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</si>
  <si>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</si>
  <si>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</si>
  <si>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</si>
  <si>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</si>
  <si>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</si>
  <si>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</si>
  <si>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</si>
  <si>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</si>
  <si>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</si>
  <si>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</si>
  <si>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</si>
  <si>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</si>
  <si>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</si>
  <si>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</si>
  <si>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</si>
  <si>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</si>
  <si>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</si>
  <si>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</si>
  <si>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</si>
  <si>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</si>
  <si>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</si>
  <si>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</si>
  <si>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</si>
  <si>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</si>
  <si>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</si>
  <si>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</si>
  <si>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</si>
  <si>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</si>
  <si>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</si>
  <si>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</si>
  <si>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</si>
  <si>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</si>
  <si>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</si>
  <si>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</si>
  <si>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</si>
  <si>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</si>
  <si>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</si>
  <si>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</si>
  <si>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</si>
  <si>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</si>
  <si>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</si>
  <si>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</si>
  <si>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</si>
  <si>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</si>
  <si>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</si>
  <si>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</si>
  <si>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</si>
  <si>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</si>
  <si>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</si>
  <si>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</si>
  <si>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</si>
  <si>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</si>
  <si>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</si>
  <si>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</si>
  <si>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</si>
  <si>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</si>
  <si>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</si>
  <si>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</si>
  <si>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</si>
  <si>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</si>
  <si>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</si>
  <si>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</si>
  <si>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</si>
  <si>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</si>
  <si>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</si>
  <si>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</si>
  <si>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</si>
  <si>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</si>
  <si>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</si>
  <si>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</si>
  <si>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</si>
  <si>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</si>
  <si>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</si>
  <si>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</si>
  <si>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</si>
  <si>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</si>
  <si>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</si>
  <si>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</si>
  <si>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</si>
  <si>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</si>
  <si>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</si>
  <si>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</si>
  <si>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</si>
  <si>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</si>
  <si>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</si>
  <si>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</si>
  <si>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</si>
  <si>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</si>
  <si>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</si>
  <si>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</si>
  <si>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</si>
  <si>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</si>
  <si>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</si>
  <si>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</si>
  <si>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</si>
  <si>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</si>
  <si>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</si>
  <si>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</si>
  <si>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</si>
  <si>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</si>
  <si>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</si>
  <si>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</si>
  <si>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</si>
  <si>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</si>
  <si>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</si>
  <si>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</si>
  <si>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</si>
  <si>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</si>
  <si>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</si>
  <si>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</si>
  <si>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</si>
  <si>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</si>
  <si>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</si>
  <si>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</si>
  <si>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</si>
  <si>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</si>
  <si>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</si>
  <si>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</si>
  <si>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</si>
  <si>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</si>
  <si>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</si>
  <si>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</si>
  <si>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</si>
  <si>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</si>
  <si>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</si>
  <si>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</si>
  <si>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</si>
  <si>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</si>
  <si>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</si>
  <si>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</si>
  <si>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</si>
  <si>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</si>
  <si>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</si>
  <si>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</si>
  <si>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</si>
  <si>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</si>
  <si>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</si>
  <si>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</si>
  <si>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</si>
  <si>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</si>
  <si>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</si>
  <si>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</si>
  <si>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</si>
  <si>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</si>
  <si>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</si>
  <si>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</si>
  <si>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</si>
  <si>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</si>
  <si>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</si>
  <si>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</si>
  <si>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</si>
  <si>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</si>
  <si>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</si>
  <si>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</si>
  <si>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</si>
  <si>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</si>
  <si>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</si>
  <si>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</si>
  <si>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</si>
  <si>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</si>
  <si>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</si>
  <si>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</si>
  <si>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</si>
  <si>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</si>
  <si>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</si>
  <si>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</si>
  <si>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</si>
  <si>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</si>
  <si>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</si>
  <si>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</si>
  <si>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</si>
  <si>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</si>
  <si>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</si>
  <si>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</si>
  <si>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</si>
  <si>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</si>
  <si>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</si>
  <si>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</si>
  <si>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</si>
  <si>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</si>
  <si>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</si>
  <si>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</si>
  <si>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</si>
  <si>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</si>
  <si>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</si>
  <si>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</si>
  <si>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</si>
  <si>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</si>
  <si>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</si>
  <si>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</si>
  <si>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</si>
  <si>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</si>
  <si>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</si>
  <si>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</si>
  <si>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</si>
  <si>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</si>
  <si>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</si>
  <si>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</si>
  <si>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</si>
  <si>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</si>
  <si>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</si>
  <si>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</si>
  <si>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</si>
  <si>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</si>
  <si>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</si>
  <si>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</si>
  <si>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</si>
  <si>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</si>
  <si>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</si>
  <si>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</si>
  <si>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</si>
  <si>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</si>
  <si>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</si>
  <si>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</si>
  <si>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</si>
  <si>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</si>
  <si>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</si>
  <si>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</si>
  <si>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</si>
  <si>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</si>
  <si>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</si>
  <si>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</si>
  <si>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</si>
  <si>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</si>
  <si>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</si>
  <si>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</si>
  <si>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</si>
  <si>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</si>
  <si>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</si>
  <si>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</si>
  <si>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</si>
  <si>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</si>
  <si>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</si>
  <si>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</si>
  <si>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</si>
  <si>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</si>
  <si>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</si>
  <si>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</si>
  <si>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</si>
  <si>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</si>
  <si>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</si>
  <si>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</si>
  <si>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</si>
  <si>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</si>
  <si>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</si>
  <si>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</si>
  <si>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</si>
  <si>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</si>
  <si>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</si>
  <si>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</si>
  <si>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</si>
  <si>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</si>
  <si>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</si>
  <si>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</si>
  <si>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</si>
  <si>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</si>
  <si>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</si>
  <si>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</si>
  <si>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</si>
  <si>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</si>
  <si>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</si>
  <si>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</si>
  <si>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</si>
  <si>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</si>
  <si>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</si>
  <si>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</si>
  <si>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</si>
  <si>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</si>
  <si>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</si>
  <si>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</si>
  <si>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</si>
  <si>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</si>
  <si>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</si>
  <si>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</si>
  <si>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</si>
  <si>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</si>
  <si>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</si>
  <si>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</si>
  <si>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</si>
  <si>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</si>
  <si>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</si>
  <si>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</si>
  <si>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</si>
  <si>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</si>
  <si>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</si>
  <si>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</si>
  <si>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</si>
  <si>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</si>
  <si>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</si>
  <si>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</si>
  <si>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</si>
  <si>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</si>
  <si>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</si>
  <si>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</si>
  <si>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</si>
  <si>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</si>
  <si>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</si>
  <si>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</si>
  <si>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</si>
  <si>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</si>
  <si>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</si>
  <si>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</si>
  <si>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</si>
  <si>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</si>
  <si>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</si>
  <si>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</si>
  <si>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</si>
  <si>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</si>
  <si>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</si>
  <si>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</si>
  <si>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</si>
  <si>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</si>
  <si>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</si>
  <si>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</si>
  <si>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</si>
  <si>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</si>
  <si>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</si>
  <si>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</si>
  <si>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</si>
  <si>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</si>
  <si>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</si>
  <si>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</si>
  <si>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</si>
  <si>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</si>
  <si>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</si>
  <si>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</si>
  <si>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</si>
  <si>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</si>
  <si>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</si>
  <si>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</si>
  <si>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</si>
  <si>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</si>
  <si>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</si>
  <si>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</si>
  <si>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</si>
  <si>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</si>
  <si>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</si>
  <si>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</si>
  <si>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</si>
  <si>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</si>
  <si>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</si>
  <si>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</si>
  <si>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</si>
  <si>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</si>
  <si>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</si>
  <si>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</si>
  <si>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</si>
  <si>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</si>
  <si>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</si>
  <si>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</si>
  <si>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</si>
  <si>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</si>
  <si>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</si>
  <si>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</si>
  <si>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</si>
  <si>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</si>
  <si>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</si>
  <si>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</si>
  <si>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</si>
  <si>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</si>
  <si>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</si>
  <si>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</si>
  <si>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</si>
  <si>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</si>
  <si>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</si>
  <si>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</si>
  <si>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</si>
  <si>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</si>
  <si>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</si>
  <si>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</si>
  <si>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</si>
  <si>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</si>
  <si>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</si>
  <si>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</si>
  <si>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</si>
  <si>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</si>
  <si>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</si>
  <si>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</si>
  <si>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</si>
  <si>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</si>
  <si>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</si>
  <si>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</si>
  <si>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</si>
  <si>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</si>
  <si>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</si>
  <si>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</si>
  <si>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</si>
  <si>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</si>
  <si>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</si>
  <si>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</si>
  <si>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</si>
  <si>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</si>
  <si>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</si>
  <si>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</si>
  <si>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</si>
  <si>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</si>
  <si>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</si>
  <si>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</si>
  <si>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</si>
  <si>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</si>
  <si>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</si>
  <si>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</si>
  <si>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</si>
  <si>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</si>
  <si>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</si>
  <si>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</si>
  <si>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</si>
  <si>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</si>
  <si>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</si>
  <si>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</si>
  <si>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</si>
  <si>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</si>
  <si>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</si>
  <si>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</si>
  <si>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</si>
  <si>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</si>
  <si>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</si>
  <si>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</si>
  <si>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</si>
  <si>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</si>
  <si>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</si>
  <si>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</si>
  <si>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</si>
  <si>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</si>
  <si>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</si>
  <si>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</si>
  <si>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</si>
  <si>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</si>
  <si>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</si>
  <si>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</si>
  <si>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</si>
  <si>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</si>
  <si>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</si>
  <si>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</si>
  <si>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</si>
  <si>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</si>
  <si>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</si>
  <si>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</si>
  <si>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</si>
  <si>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</si>
  <si>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</si>
  <si>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</si>
  <si>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</si>
  <si>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</si>
  <si>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</si>
  <si>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</si>
  <si>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</si>
  <si>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</si>
  <si>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</si>
  <si>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</si>
  <si>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</si>
  <si>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</si>
  <si>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</si>
  <si>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</si>
  <si>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</si>
  <si>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</si>
  <si>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</si>
  <si>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</si>
  <si>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</si>
  <si>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</si>
  <si>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</si>
  <si>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</si>
  <si>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</si>
  <si>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</si>
  <si>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</si>
  <si>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</si>
  <si>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</si>
  <si>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</si>
  <si>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</si>
  <si>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</si>
  <si>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</si>
  <si>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</si>
  <si>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</si>
  <si>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</si>
  <si>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</si>
  <si>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</si>
  <si>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</si>
  <si>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</si>
  <si>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</si>
  <si>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</si>
  <si>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</si>
  <si>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</si>
  <si>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</si>
  <si>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</si>
  <si>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</si>
  <si>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</si>
  <si>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</si>
  <si>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</si>
  <si>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</si>
  <si>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</si>
  <si>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</si>
  <si>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</si>
  <si>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</si>
  <si>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</si>
  <si>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</si>
  <si>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</si>
  <si>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</si>
  <si>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</si>
  <si>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</si>
  <si>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</si>
  <si>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</si>
  <si>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</si>
  <si>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</si>
  <si>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</si>
  <si>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</si>
  <si>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</si>
  <si>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</si>
  <si>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</si>
  <si>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</si>
  <si>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</si>
  <si>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</si>
  <si>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</si>
  <si>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</si>
  <si>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</si>
  <si>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</si>
  <si>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</si>
  <si>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</si>
  <si>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</si>
  <si>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</si>
  <si>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</si>
  <si>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</si>
  <si>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</si>
  <si>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</si>
  <si>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</si>
  <si>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</si>
  <si>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</si>
  <si>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</si>
  <si>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</si>
  <si>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</si>
  <si>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</si>
  <si>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</si>
  <si>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</si>
  <si>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</si>
  <si>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</si>
  <si>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</si>
  <si>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</si>
  <si>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</si>
  <si>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</si>
  <si>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</si>
  <si>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</si>
  <si>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</si>
  <si>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</si>
  <si>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</si>
  <si>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</si>
  <si>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</si>
  <si>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</si>
  <si>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</si>
  <si>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</si>
  <si>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</si>
  <si>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</si>
  <si>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</si>
  <si>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</si>
  <si>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</si>
  <si>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</si>
  <si>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</si>
  <si>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</si>
  <si>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</si>
  <si>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</si>
  <si>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</si>
  <si>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</si>
  <si>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</si>
  <si>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</si>
  <si>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</si>
  <si>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</si>
  <si>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</si>
  <si>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</si>
  <si>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</si>
  <si>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</si>
  <si>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</si>
  <si>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</si>
  <si>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</si>
  <si>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</si>
  <si>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</si>
  <si>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</si>
  <si>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</si>
  <si>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</si>
  <si>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</si>
  <si>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</si>
  <si>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</si>
  <si>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</si>
  <si>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</si>
  <si>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</si>
  <si>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</si>
  <si>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</si>
  <si>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</si>
  <si>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</si>
  <si>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</si>
  <si>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</si>
  <si>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</si>
  <si>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</si>
  <si>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</si>
  <si>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</si>
  <si>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</si>
  <si>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</si>
  <si>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</si>
  <si>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</si>
  <si>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</si>
  <si>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</si>
  <si>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</si>
  <si>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</si>
  <si>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</si>
  <si>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</si>
  <si>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</si>
  <si>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</si>
  <si>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</si>
  <si>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</si>
  <si>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</si>
  <si>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</si>
  <si>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</si>
  <si>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</si>
  <si>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</si>
  <si>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</si>
  <si>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</si>
  <si>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</si>
  <si>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</si>
  <si>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</si>
  <si>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</si>
  <si>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</si>
  <si>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</si>
  <si>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</si>
  <si>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</si>
  <si>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</si>
  <si>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</si>
  <si>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</si>
  <si>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</si>
  <si>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</si>
  <si>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</si>
  <si>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</si>
  <si>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</si>
  <si>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</si>
  <si>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</si>
  <si>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</si>
  <si>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</si>
  <si>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</si>
  <si>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</si>
  <si>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</si>
  <si>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</si>
  <si>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</si>
  <si>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</si>
  <si>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</si>
  <si>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</si>
  <si>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</si>
  <si>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</si>
  <si>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</si>
  <si>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</si>
  <si>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</si>
  <si>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</si>
  <si>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</si>
  <si>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</si>
  <si>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</si>
  <si>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</si>
  <si>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</si>
  <si>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</si>
  <si>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</si>
  <si>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</si>
  <si>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</si>
  <si>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</si>
  <si>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</si>
  <si>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</si>
  <si>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</si>
  <si>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</si>
  <si>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</si>
  <si>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</si>
  <si>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</si>
  <si>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</si>
  <si>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</si>
  <si>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</si>
  <si>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</si>
  <si>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</si>
  <si>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</si>
  <si>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</si>
  <si>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</si>
  <si>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</si>
  <si>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</si>
  <si>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</si>
  <si>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</si>
  <si>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</si>
  <si>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</si>
  <si>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</si>
  <si>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</si>
  <si>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</si>
  <si>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</si>
  <si>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</si>
  <si>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</si>
  <si>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</si>
  <si>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</si>
  <si>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</si>
  <si>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</si>
  <si>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</si>
  <si>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</si>
  <si>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</si>
  <si>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</si>
  <si>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</si>
  <si>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</si>
  <si>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</si>
  <si>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</si>
  <si>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</si>
  <si>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</si>
  <si>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</si>
  <si>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</si>
  <si>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</si>
  <si>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</si>
  <si>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</si>
  <si>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</si>
  <si>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</si>
  <si>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</si>
  <si>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</si>
  <si>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</si>
  <si>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</si>
  <si>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</si>
  <si>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</si>
  <si>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</si>
  <si>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</si>
  <si>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</si>
  <si>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</si>
  <si>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</si>
  <si>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</si>
  <si>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</si>
  <si>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</si>
  <si>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</si>
  <si>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</si>
  <si>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</si>
  <si>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</si>
  <si>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</si>
  <si>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</si>
  <si>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</si>
  <si>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</si>
  <si>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</si>
  <si>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</si>
  <si>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</si>
  <si>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</si>
  <si>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</si>
  <si>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</si>
  <si>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</si>
  <si>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</si>
  <si>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</si>
  <si>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</si>
  <si>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</si>
  <si>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</si>
  <si>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</si>
  <si>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</si>
  <si>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</si>
  <si>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</si>
  <si>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</si>
  <si>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</si>
  <si>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</si>
  <si>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</si>
  <si>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</si>
  <si>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</si>
  <si>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</si>
  <si>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</si>
  <si>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</si>
  <si>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</si>
  <si>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</si>
  <si>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</si>
  <si>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</si>
  <si>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</si>
  <si>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</si>
  <si>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</si>
  <si>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</si>
  <si>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</si>
  <si>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</si>
  <si>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</si>
  <si>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</si>
  <si>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</si>
  <si>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</si>
  <si>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</si>
  <si>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</si>
  <si>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</si>
  <si>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</si>
  <si>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</si>
  <si>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</si>
  <si>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</si>
  <si>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</si>
  <si>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</si>
  <si>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</si>
  <si>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</si>
  <si>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</si>
  <si>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</si>
  <si>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</si>
  <si>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</si>
  <si>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</si>
  <si>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</si>
  <si>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</si>
  <si>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</si>
  <si>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</si>
  <si>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</si>
  <si>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</si>
  <si>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</si>
  <si>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</si>
  <si>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</si>
  <si>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</si>
  <si>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</si>
  <si>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</si>
  <si>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</si>
  <si>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</si>
  <si>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</si>
  <si>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</si>
  <si>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</si>
  <si>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</si>
  <si>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</si>
  <si>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</si>
  <si>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</si>
  <si>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</si>
  <si>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</si>
  <si>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</si>
  <si>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</si>
  <si>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</si>
  <si>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</si>
  <si>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</si>
  <si>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</si>
  <si>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</si>
  <si>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</si>
  <si>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</si>
  <si>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</si>
  <si>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</si>
  <si>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</si>
  <si>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</si>
  <si>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</si>
  <si>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</si>
  <si>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</si>
  <si>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</si>
  <si>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</si>
  <si>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</si>
  <si>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</si>
  <si>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</si>
  <si>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</si>
  <si>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</si>
  <si>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</si>
  <si>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</si>
  <si>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</si>
  <si>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</si>
  <si>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</si>
  <si>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</si>
  <si>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</si>
  <si>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</si>
  <si>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</si>
  <si>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</si>
  <si>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</si>
  <si>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</si>
  <si>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</si>
  <si>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</si>
  <si>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</si>
  <si>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</si>
  <si>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</si>
  <si>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</si>
  <si>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</si>
  <si>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</si>
  <si>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</si>
  <si>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</si>
  <si>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</si>
  <si>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</si>
  <si>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</si>
  <si>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</si>
  <si>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</si>
  <si>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</si>
  <si>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</si>
  <si>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</si>
  <si>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</si>
  <si>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</si>
  <si>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</si>
  <si>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</si>
  <si>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</si>
  <si>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</si>
  <si>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</si>
  <si>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</si>
  <si>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</si>
  <si>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</si>
  <si>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</si>
  <si>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</si>
  <si>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</si>
  <si>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</si>
  <si>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</si>
  <si>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</si>
  <si>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</si>
  <si>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</si>
  <si>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</si>
  <si>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</si>
  <si>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</si>
  <si>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</si>
  <si>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</si>
  <si>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</si>
  <si>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</si>
  <si>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</si>
  <si>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</si>
  <si>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</si>
  <si>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</si>
  <si>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</si>
  <si>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</si>
  <si>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</si>
  <si>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</si>
  <si>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</si>
  <si>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</si>
  <si>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</si>
  <si>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</si>
  <si>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</si>
  <si>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</si>
  <si>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</si>
  <si>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</si>
  <si>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</si>
  <si>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</si>
  <si>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</si>
  <si>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</si>
  <si>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</si>
  <si>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</si>
  <si>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</si>
  <si>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</si>
  <si>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</si>
  <si>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</si>
  <si>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</si>
  <si>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</si>
  <si>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</si>
  <si>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</si>
  <si>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</si>
  <si>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</si>
  <si>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</si>
  <si>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</si>
  <si>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</si>
  <si>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</si>
  <si>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</si>
  <si>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</si>
  <si>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</si>
  <si>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</si>
  <si>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</si>
  <si>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</si>
  <si>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</si>
  <si>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</si>
  <si>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</si>
  <si>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</si>
  <si>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</si>
  <si>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</si>
  <si>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</si>
  <si>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</si>
  <si>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</si>
  <si>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</si>
  <si>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</si>
  <si>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</si>
  <si>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</si>
  <si>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</si>
  <si>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</si>
  <si>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</si>
  <si>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</si>
  <si>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</si>
  <si>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</si>
  <si>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</si>
  <si>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</si>
  <si>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</si>
  <si>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</si>
  <si>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</si>
  <si>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</si>
  <si>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</si>
  <si>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</si>
  <si>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</si>
  <si>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</si>
  <si>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</si>
  <si>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</si>
  <si>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</si>
  <si>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</si>
  <si>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</si>
  <si>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</si>
  <si>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</si>
  <si>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</si>
  <si>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</si>
  <si>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</si>
  <si>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</si>
  <si>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</si>
  <si>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</si>
  <si>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</si>
  <si>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</si>
  <si>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</si>
  <si>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</si>
  <si>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</si>
  <si>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</si>
  <si>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</si>
  <si>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</si>
  <si>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</si>
  <si>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</si>
  <si>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</si>
  <si>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</si>
  <si>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</si>
  <si>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</si>
  <si>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</si>
  <si>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</si>
  <si>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</si>
  <si>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</si>
  <si>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</si>
  <si>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</si>
  <si>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</si>
  <si>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</si>
  <si>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</si>
  <si>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</si>
  <si>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</si>
  <si>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</si>
  <si>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</si>
  <si>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</si>
  <si>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</si>
  <si>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</si>
  <si>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</si>
  <si>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</si>
  <si>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</si>
  <si>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</si>
  <si>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</si>
  <si>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</si>
  <si>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</si>
  <si>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</si>
  <si>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</si>
  <si>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</si>
  <si>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</si>
  <si>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</si>
  <si>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</si>
  <si>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</si>
  <si>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</si>
  <si>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</si>
  <si>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</si>
  <si>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</si>
  <si>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</si>
  <si>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</si>
  <si>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</si>
  <si>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</si>
  <si>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</si>
  <si>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</si>
  <si>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</si>
  <si>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</si>
  <si>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</si>
  <si>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</si>
  <si>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</si>
  <si>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</si>
  <si>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</si>
  <si>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</si>
  <si>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</si>
  <si>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</si>
  <si>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</si>
  <si>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</si>
  <si>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</si>
  <si>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</si>
  <si>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</si>
  <si>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</si>
  <si>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</si>
  <si>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</si>
  <si>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</si>
  <si>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</si>
  <si>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</si>
  <si>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</si>
  <si>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</si>
  <si>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</si>
  <si>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</si>
  <si>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</si>
  <si>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</si>
  <si>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</si>
  <si>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</si>
  <si>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</si>
  <si>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</si>
  <si>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</si>
  <si>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</si>
  <si>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</si>
  <si>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</si>
  <si>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</si>
  <si>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</si>
  <si>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</si>
  <si>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</si>
  <si>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</si>
  <si>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</si>
  <si>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</si>
  <si>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</si>
  <si>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</si>
  <si>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</si>
  <si>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</si>
  <si>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</si>
  <si>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</si>
  <si>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</si>
  <si>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</si>
  <si>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</si>
  <si>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</si>
  <si>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</si>
  <si>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</si>
  <si>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</si>
  <si>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</si>
  <si>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</si>
  <si>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</si>
  <si>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</si>
  <si>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</si>
  <si>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</si>
  <si>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</si>
  <si>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</si>
  <si>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</si>
  <si>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</si>
  <si>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</si>
  <si>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</si>
  <si>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</si>
  <si>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</si>
  <si>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</si>
  <si>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</si>
  <si>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</si>
  <si>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</si>
  <si>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</si>
  <si>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</si>
  <si>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</si>
  <si>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</si>
  <si>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</si>
  <si>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</si>
  <si>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</si>
  <si>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</si>
  <si>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</si>
  <si>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</si>
  <si>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</si>
  <si>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</si>
  <si>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</si>
  <si>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</si>
  <si>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</si>
  <si>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</si>
  <si>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</si>
  <si>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</si>
  <si>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</si>
  <si>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</si>
  <si>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</si>
  <si>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</si>
  <si>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</si>
  <si>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</si>
  <si>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</si>
  <si>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</si>
  <si>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</si>
  <si>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</si>
  <si>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</si>
  <si>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</si>
  <si>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</si>
  <si>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</si>
  <si>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</si>
  <si>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</si>
  <si>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</si>
  <si>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</si>
  <si>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</si>
  <si>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</si>
  <si>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</si>
  <si>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</si>
  <si>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</si>
  <si>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</si>
  <si>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</si>
  <si>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</si>
  <si>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</si>
  <si>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</si>
  <si>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</si>
  <si>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</si>
  <si>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</si>
  <si>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</si>
  <si>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</si>
  <si>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</si>
  <si>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</si>
  <si>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</si>
  <si>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</si>
  <si>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</si>
  <si>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</si>
  <si>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</si>
  <si>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</si>
  <si>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</si>
  <si>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</si>
  <si>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</si>
  <si>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</si>
  <si>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</si>
  <si>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</si>
  <si>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</si>
  <si>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</si>
  <si>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</si>
  <si>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</si>
  <si>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</si>
  <si>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</si>
  <si>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</si>
  <si>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</si>
  <si>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</si>
  <si>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</si>
  <si>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</si>
  <si>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</si>
  <si>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</si>
  <si>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</si>
  <si>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</si>
  <si>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</si>
  <si>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</si>
  <si>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</si>
  <si>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</si>
  <si>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</si>
  <si>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</si>
  <si>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</si>
  <si>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</si>
  <si>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</si>
  <si>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</si>
  <si>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</si>
  <si>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</si>
  <si>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</si>
  <si>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</si>
  <si>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</si>
  <si>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</si>
  <si>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</si>
  <si>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</si>
  <si>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</si>
  <si>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</si>
  <si>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</si>
  <si>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</si>
  <si>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</si>
  <si>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</si>
  <si>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</si>
  <si>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</si>
  <si>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</si>
  <si>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</si>
  <si>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</si>
  <si>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</si>
  <si>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</si>
  <si>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</si>
  <si>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</si>
  <si>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</si>
  <si>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</si>
  <si>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</si>
  <si>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</si>
  <si>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</si>
  <si>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</si>
  <si>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</si>
  <si>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</si>
  <si>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</si>
  <si>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</si>
  <si>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</si>
  <si>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</si>
  <si>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</si>
  <si>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</si>
  <si>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</si>
  <si>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</si>
  <si>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</si>
  <si>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</si>
  <si>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</si>
  <si>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</si>
  <si>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</si>
  <si>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</si>
  <si>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</si>
  <si>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</si>
  <si>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</si>
  <si>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</si>
  <si>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</si>
  <si>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</si>
  <si>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</si>
  <si>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</si>
  <si>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</si>
  <si>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</si>
  <si>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</si>
  <si>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</si>
  <si>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</si>
  <si>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</si>
  <si>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</si>
  <si>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</si>
  <si>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</si>
  <si>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</si>
  <si>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</si>
  <si>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</si>
  <si>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</si>
  <si>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</si>
  <si>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</si>
  <si>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</si>
  <si>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</si>
  <si>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</si>
  <si>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</si>
  <si>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</si>
  <si>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</si>
  <si>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</si>
  <si>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</si>
  <si>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</si>
  <si>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</si>
  <si>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</si>
  <si>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</si>
  <si>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</si>
  <si>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</si>
  <si>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</si>
  <si>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</si>
  <si>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</si>
  <si>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</si>
  <si>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</si>
  <si>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</si>
  <si>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</si>
  <si>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</si>
  <si>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</si>
  <si>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</si>
  <si>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</si>
  <si>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</si>
  <si>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</si>
  <si>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</si>
  <si>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</si>
  <si>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</si>
  <si>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</si>
  <si>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</si>
  <si>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</si>
  <si>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</si>
  <si>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</si>
  <si>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</si>
  <si>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</si>
  <si>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</si>
  <si>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</si>
  <si>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</si>
  <si>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</si>
  <si>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</si>
  <si>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</si>
  <si>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</si>
  <si>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</si>
  <si>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</si>
  <si>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</si>
  <si>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</si>
  <si>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</si>
  <si>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</si>
  <si>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</si>
  <si>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</si>
  <si>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</si>
  <si>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</si>
  <si>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</si>
  <si>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</si>
  <si>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</si>
  <si>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</si>
  <si>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</si>
  <si>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</si>
  <si>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</si>
  <si>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</si>
  <si>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</si>
  <si>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</si>
  <si>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</si>
  <si>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</si>
  <si>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</si>
  <si>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</si>
  <si>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</si>
  <si>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</si>
  <si>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</si>
  <si>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</si>
  <si>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</si>
  <si>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</si>
  <si>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</si>
  <si>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</si>
  <si>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</si>
  <si>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</si>
  <si>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</si>
  <si>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</si>
  <si>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</si>
  <si>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</si>
  <si>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</si>
  <si>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</si>
  <si>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</si>
  <si>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</si>
  <si>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</si>
  <si>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</si>
  <si>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</si>
  <si>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</si>
  <si>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</si>
  <si>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</si>
  <si>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</si>
  <si>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</si>
  <si>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</si>
  <si>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</si>
  <si>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</si>
  <si>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</si>
  <si>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</si>
  <si>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</si>
  <si>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</si>
  <si>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</si>
  <si>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</si>
  <si>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</si>
  <si>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</si>
  <si>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</si>
  <si>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</si>
  <si>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</si>
  <si>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</si>
  <si>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</si>
  <si>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</si>
  <si>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</si>
  <si>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</si>
  <si>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</si>
  <si>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</si>
  <si>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</si>
  <si>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</si>
  <si>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</si>
  <si>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</si>
  <si>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</si>
  <si>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</si>
  <si>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</si>
  <si>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</si>
  <si>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</si>
  <si>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</si>
  <si>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</si>
  <si>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</si>
  <si>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</si>
  <si>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</si>
  <si>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</si>
  <si>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</si>
  <si>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</si>
  <si>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</si>
  <si>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</si>
  <si>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</si>
  <si>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</si>
  <si>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</si>
  <si>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</si>
  <si>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</si>
  <si>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</si>
  <si>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</si>
  <si>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</si>
  <si>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</si>
  <si>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</si>
  <si>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</si>
  <si>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</si>
  <si>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</si>
  <si>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</si>
  <si>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</si>
  <si>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</si>
  <si>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</si>
  <si>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</si>
  <si>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</si>
  <si>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</si>
  <si>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</si>
  <si>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</si>
  <si>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</si>
  <si>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</si>
  <si>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</si>
  <si>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</si>
  <si>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</si>
  <si>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</si>
  <si>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</si>
  <si>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</si>
  <si>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</si>
  <si>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</si>
  <si>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</si>
  <si>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</si>
  <si>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</si>
  <si>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</si>
  <si>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</si>
  <si>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</si>
  <si>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</si>
  <si>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</si>
  <si>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</si>
  <si>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</si>
  <si>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</si>
  <si>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</si>
  <si>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</si>
  <si>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</si>
  <si>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</si>
  <si>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</si>
  <si>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</si>
  <si>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</si>
  <si>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</si>
  <si>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</si>
  <si>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</si>
  <si>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</si>
  <si>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</si>
  <si>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</si>
  <si>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</si>
  <si>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</si>
  <si>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</si>
  <si>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</si>
  <si>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</si>
  <si>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</si>
  <si>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</si>
  <si>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</si>
  <si>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</si>
  <si>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</si>
  <si>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</si>
  <si>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</si>
  <si>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</si>
  <si>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</si>
  <si>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</si>
  <si>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</si>
  <si>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</si>
  <si>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</si>
  <si>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</si>
  <si>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</si>
  <si>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</si>
  <si>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</si>
  <si>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</si>
  <si>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</si>
  <si>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</si>
  <si>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</si>
  <si>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</si>
  <si>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</si>
  <si>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</si>
  <si>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</si>
  <si>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</si>
  <si>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</si>
  <si>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</si>
  <si>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</si>
  <si>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</si>
  <si>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</si>
  <si>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</si>
  <si>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</si>
  <si>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</si>
  <si>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</si>
  <si>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</si>
  <si>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</si>
  <si>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</si>
  <si>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</si>
  <si>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</si>
  <si>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</si>
  <si>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</si>
  <si>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</si>
  <si>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</si>
  <si>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</si>
  <si>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</si>
  <si>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</si>
  <si>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</si>
  <si>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</si>
  <si>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</si>
  <si>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</si>
  <si>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</si>
  <si>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</si>
  <si>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</si>
  <si>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</si>
  <si>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</si>
  <si>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</si>
  <si>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</si>
  <si>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</si>
  <si>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</si>
  <si>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</si>
  <si>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</si>
  <si>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</si>
  <si>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</si>
  <si>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</si>
  <si>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</si>
  <si>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</si>
  <si>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</si>
  <si>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</si>
  <si>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</si>
  <si>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</si>
  <si>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</si>
  <si>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</si>
  <si>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</si>
  <si>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</si>
  <si>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</si>
  <si>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</si>
  <si>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</si>
  <si>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</si>
  <si>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</si>
  <si>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</si>
  <si>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</si>
  <si>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</si>
  <si>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</si>
  <si>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</si>
  <si>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</si>
  <si>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</si>
  <si>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</si>
  <si>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</si>
  <si>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</si>
  <si>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</si>
  <si>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</si>
  <si>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</si>
  <si>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</si>
  <si>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</si>
  <si>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</si>
  <si>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</si>
  <si>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</si>
  <si>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</si>
  <si>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</si>
  <si>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</si>
  <si>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</si>
  <si>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</si>
  <si>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</si>
  <si>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</si>
  <si>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</si>
  <si>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</si>
  <si>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</si>
  <si>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</si>
  <si>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</si>
  <si>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</si>
  <si>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</si>
  <si>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</si>
  <si>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</si>
  <si>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</si>
  <si>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</si>
  <si>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</si>
  <si>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</si>
  <si>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</si>
  <si>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</si>
  <si>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</si>
  <si>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</si>
  <si>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</si>
  <si>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</si>
  <si>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</si>
  <si>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</si>
  <si>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</si>
  <si>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</si>
  <si>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</si>
  <si>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</si>
  <si>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</si>
  <si>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</si>
  <si>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</si>
  <si>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</si>
  <si>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</si>
  <si>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</si>
  <si>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</si>
  <si>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</si>
  <si>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</si>
  <si>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</si>
  <si>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</si>
  <si>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</si>
  <si>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</si>
  <si>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</si>
  <si>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</si>
  <si>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</si>
  <si>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</si>
  <si>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</si>
  <si>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</si>
  <si>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</si>
  <si>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</si>
  <si>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</si>
  <si>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</si>
  <si>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</si>
  <si>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</si>
  <si>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</si>
  <si>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</si>
  <si>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</si>
  <si>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</si>
  <si>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</si>
  <si>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</si>
  <si>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</si>
  <si>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</si>
  <si>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</si>
  <si>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</si>
  <si>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</si>
  <si>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</si>
  <si>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</si>
  <si>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</si>
  <si>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</si>
  <si>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</si>
  <si>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</si>
  <si>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</si>
  <si>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</si>
  <si>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</si>
  <si>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</si>
  <si>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</si>
  <si>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</si>
  <si>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</si>
  <si>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</si>
  <si>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</si>
  <si>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</si>
  <si>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</si>
  <si>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</si>
  <si>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</si>
  <si>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</si>
  <si>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</si>
  <si>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</si>
  <si>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</si>
  <si>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</si>
  <si>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</si>
  <si>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</si>
  <si>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</si>
  <si>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</si>
  <si>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</si>
  <si>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</si>
  <si>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</si>
  <si>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</si>
  <si>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</si>
  <si>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</si>
  <si>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</si>
  <si>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</si>
  <si>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</si>
  <si>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</si>
  <si>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</si>
  <si>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</si>
  <si>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</si>
  <si>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</si>
  <si>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</si>
  <si>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</si>
  <si>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</si>
  <si>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</si>
  <si>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</si>
  <si>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</si>
  <si>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</si>
  <si>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</si>
  <si>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</si>
  <si>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</si>
  <si>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</si>
  <si>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</si>
  <si>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</si>
  <si>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</si>
  <si>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</si>
  <si>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</si>
  <si>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</si>
  <si>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</si>
  <si>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</si>
  <si>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</si>
  <si>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</si>
  <si>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</si>
  <si>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</si>
  <si>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</si>
  <si>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</si>
  <si>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</si>
  <si>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</si>
  <si>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</si>
  <si>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</si>
  <si>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</si>
  <si>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</si>
  <si>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</si>
  <si>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</si>
  <si>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</si>
  <si>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</si>
  <si>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</si>
  <si>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</si>
  <si>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</si>
  <si>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</si>
  <si>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</si>
  <si>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</si>
  <si>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</si>
  <si>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</si>
  <si>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</si>
  <si>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</si>
  <si>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</si>
  <si>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</si>
  <si>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</si>
  <si>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</si>
  <si>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</si>
  <si>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</si>
  <si>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</si>
  <si>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</si>
  <si>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</si>
  <si>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</si>
  <si>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</si>
  <si>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</si>
  <si>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</si>
  <si>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</si>
  <si>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</si>
  <si>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</si>
  <si>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</si>
  <si>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</si>
  <si>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</si>
  <si>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</si>
  <si>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</si>
  <si>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</si>
  <si>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</si>
  <si>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</si>
  <si>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</si>
  <si>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</si>
  <si>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</si>
  <si>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</si>
  <si>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</si>
  <si>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</si>
  <si>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</si>
  <si>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</si>
  <si>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</si>
  <si>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</si>
  <si>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</si>
  <si>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</si>
  <si>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</si>
  <si>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</si>
  <si>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</si>
  <si>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</si>
  <si>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</si>
  <si>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</si>
  <si>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</si>
  <si>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</si>
  <si>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</si>
  <si>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</si>
  <si>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</si>
  <si>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</si>
  <si>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</si>
  <si>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</si>
  <si>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</si>
  <si>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</si>
  <si>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</si>
  <si>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</si>
  <si>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</si>
  <si>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</si>
  <si>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</si>
  <si>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</si>
  <si>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</si>
  <si>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</si>
  <si>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</si>
  <si>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</si>
  <si>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</si>
  <si>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</si>
  <si>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</si>
  <si>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</si>
  <si>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</si>
  <si>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</si>
  <si>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</si>
  <si>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</si>
  <si>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</si>
  <si>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</si>
  <si>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</si>
  <si>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</si>
  <si>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</si>
  <si>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</si>
  <si>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</si>
  <si>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</si>
  <si>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</si>
  <si>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</si>
  <si>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</si>
  <si>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</si>
  <si>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</si>
  <si>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</si>
  <si>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</si>
  <si>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</si>
  <si>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</si>
  <si>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</si>
  <si>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</si>
  <si>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</si>
  <si>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</si>
  <si>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</si>
  <si>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</si>
  <si>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</si>
  <si>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</si>
  <si>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</si>
  <si>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</si>
  <si>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</si>
  <si>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</si>
  <si>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</si>
  <si>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</si>
  <si>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</si>
  <si>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</si>
  <si>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</si>
  <si>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</si>
  <si>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</si>
  <si>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</si>
  <si>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</si>
  <si>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</si>
  <si>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</si>
  <si>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</si>
  <si>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</si>
  <si>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</si>
  <si>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</si>
  <si>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</si>
  <si>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</si>
  <si>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</si>
  <si>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</si>
  <si>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</si>
  <si>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</si>
  <si>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</si>
  <si>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</si>
  <si>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</si>
  <si>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</si>
  <si>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</si>
  <si>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</si>
  <si>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</si>
  <si>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</si>
  <si>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</si>
  <si>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</si>
  <si>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</si>
  <si>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</si>
  <si>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</si>
  <si>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</si>
  <si>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</si>
  <si>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</si>
  <si>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</si>
  <si>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</si>
  <si>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</si>
  <si>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</si>
  <si>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</si>
  <si>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</si>
  <si>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</si>
  <si>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</si>
  <si>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</si>
  <si>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</si>
  <si>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</si>
  <si>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</si>
  <si>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</si>
  <si>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</si>
  <si>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</si>
  <si>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</si>
  <si>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</si>
  <si>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</si>
  <si>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</si>
  <si>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</si>
  <si>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</si>
  <si>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</si>
  <si>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</si>
  <si>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</si>
  <si>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</si>
  <si>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</si>
  <si>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</si>
  <si>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</si>
  <si>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</si>
  <si>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</si>
  <si>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</si>
  <si>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</si>
  <si>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</si>
  <si>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</si>
  <si>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</si>
  <si>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</si>
  <si>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</si>
  <si>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</si>
  <si>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</si>
  <si>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</si>
  <si>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</si>
  <si>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</si>
  <si>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</si>
  <si>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</si>
  <si>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</si>
  <si>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</si>
  <si>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</si>
  <si>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</si>
  <si>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</si>
  <si>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</si>
  <si>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</si>
  <si>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</si>
  <si>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</si>
  <si>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</si>
  <si>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</si>
  <si>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</si>
  <si>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</si>
  <si>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</si>
  <si>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</si>
  <si>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</si>
  <si>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</si>
  <si>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</si>
  <si>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</si>
  <si>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</si>
  <si>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</si>
  <si>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</si>
  <si>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</si>
  <si>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</si>
  <si>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</si>
  <si>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</si>
  <si>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</si>
  <si>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</si>
  <si>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</si>
  <si>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</si>
  <si>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</si>
  <si>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</si>
  <si>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</si>
  <si>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</si>
  <si>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</si>
  <si>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</si>
  <si>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</si>
  <si>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</si>
  <si>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</si>
  <si>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</si>
  <si>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</si>
  <si>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</si>
  <si>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</si>
  <si>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</si>
  <si>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</si>
  <si>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</si>
  <si>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</si>
  <si>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</si>
  <si>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</si>
  <si>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</si>
  <si>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</si>
  <si>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</si>
  <si>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</si>
  <si>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</si>
  <si>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</si>
  <si>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</si>
  <si>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</si>
  <si>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</si>
  <si>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</si>
  <si>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</si>
  <si>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</si>
  <si>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</si>
  <si>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</si>
  <si>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</si>
  <si>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</si>
  <si>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</si>
  <si>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</si>
  <si>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</si>
  <si>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</si>
  <si>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</si>
  <si>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</si>
  <si>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</si>
  <si>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</si>
  <si>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</si>
  <si>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</si>
  <si>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</si>
  <si>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</si>
  <si>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</si>
  <si>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</si>
  <si>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</si>
  <si>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</si>
  <si>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</si>
  <si>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</si>
  <si>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</si>
  <si>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</si>
  <si>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</si>
  <si>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</si>
  <si>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</si>
  <si>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</si>
  <si>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</si>
  <si>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</si>
  <si>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</si>
  <si>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</si>
  <si>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</si>
  <si>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</si>
  <si>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</si>
  <si>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</si>
  <si>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</si>
  <si>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</si>
  <si>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</si>
  <si>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</si>
  <si>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</si>
  <si>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</si>
  <si>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</si>
  <si>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</si>
  <si>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</si>
  <si>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</si>
  <si>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</si>
  <si>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</si>
  <si>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</si>
  <si>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</si>
  <si>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</si>
  <si>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</si>
  <si>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</si>
  <si>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</si>
  <si>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</si>
  <si>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</si>
  <si>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</si>
  <si>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</si>
  <si>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</si>
  <si>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</si>
  <si>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</si>
  <si>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</si>
  <si>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</si>
  <si>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</si>
  <si>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</si>
  <si>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</si>
  <si>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</si>
  <si>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</si>
  <si>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</si>
  <si>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</si>
  <si>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</si>
  <si>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</si>
  <si>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</si>
  <si>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</si>
  <si>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</si>
  <si>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</si>
  <si>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</si>
  <si>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</si>
  <si>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</si>
  <si>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</si>
  <si>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</si>
  <si>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</si>
  <si>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</si>
  <si>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</si>
  <si>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</si>
  <si>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</si>
  <si>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</si>
  <si>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</si>
  <si>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</si>
  <si>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</si>
  <si>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</si>
  <si>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</si>
  <si>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</si>
  <si>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</si>
  <si>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</si>
  <si>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</si>
  <si>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</si>
  <si>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</si>
  <si>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</si>
  <si>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</si>
  <si>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</si>
  <si>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</si>
  <si>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</si>
  <si>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</si>
  <si>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</si>
  <si>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</si>
  <si>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</si>
  <si>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</si>
  <si>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</si>
  <si>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</si>
  <si>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</si>
  <si>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</si>
  <si>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</si>
  <si>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</si>
  <si>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</si>
  <si>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</si>
  <si>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</si>
  <si>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</si>
  <si>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</si>
  <si>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</si>
  <si>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</si>
  <si>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</si>
  <si>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</si>
  <si>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</si>
  <si>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</si>
  <si>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</si>
  <si>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</si>
  <si>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</si>
  <si>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</si>
  <si>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</si>
  <si>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</si>
  <si>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</si>
  <si>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</si>
  <si>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</si>
  <si>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</si>
  <si>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</si>
  <si>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</si>
  <si>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</si>
  <si>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</si>
  <si>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</si>
  <si>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</si>
  <si>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</si>
  <si>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</si>
  <si>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</si>
  <si>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</si>
  <si>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</si>
  <si>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</si>
  <si>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</si>
  <si>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</si>
  <si>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</si>
  <si>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</si>
  <si>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</si>
  <si>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</si>
  <si>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</si>
  <si>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</si>
  <si>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</si>
  <si>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</si>
  <si>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</si>
  <si>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</si>
  <si>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</si>
  <si>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</si>
  <si>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</si>
  <si>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</si>
  <si>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</si>
  <si>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</si>
  <si>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</si>
  <si>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</si>
  <si>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</si>
  <si>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</si>
  <si>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</si>
  <si>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</si>
  <si>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</si>
  <si>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</si>
  <si>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</si>
  <si>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</si>
  <si>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</si>
  <si>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</si>
  <si>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</si>
  <si>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</si>
  <si>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</si>
  <si>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</si>
  <si>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</si>
  <si>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</si>
  <si>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</si>
  <si>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</si>
  <si>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</si>
  <si>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</si>
  <si>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</si>
  <si>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</si>
  <si>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</si>
  <si>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</si>
  <si>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</si>
  <si>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</si>
  <si>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</si>
  <si>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</si>
  <si>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</si>
  <si>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</si>
  <si>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</si>
  <si>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</si>
  <si>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</si>
  <si>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</si>
  <si>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</si>
  <si>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</si>
  <si>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</si>
  <si>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</si>
  <si>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</si>
  <si>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</si>
  <si>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</si>
  <si>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</si>
  <si>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</si>
  <si>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</si>
  <si>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</si>
  <si>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</si>
  <si>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</si>
  <si>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</si>
  <si>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</si>
  <si>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</si>
  <si>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</si>
  <si>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</si>
  <si>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</si>
  <si>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</si>
  <si>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</si>
  <si>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</si>
  <si>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</si>
  <si>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</si>
  <si>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</si>
  <si>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</si>
  <si>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</si>
  <si>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</si>
  <si>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</si>
  <si>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</si>
  <si>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</si>
  <si>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</si>
  <si>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</si>
  <si>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</si>
  <si>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</si>
  <si>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</si>
  <si>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</si>
  <si>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</si>
  <si>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</si>
  <si>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</si>
  <si>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</si>
  <si>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</si>
  <si>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</si>
  <si>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</si>
  <si>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</si>
  <si>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</si>
  <si>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</si>
  <si>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</si>
  <si>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</si>
  <si>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</si>
  <si>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</si>
  <si>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</si>
  <si>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</si>
  <si>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</si>
  <si>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</si>
  <si>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</si>
  <si>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</si>
  <si>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</si>
  <si>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</si>
  <si>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</si>
  <si>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</si>
  <si>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</si>
  <si>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</si>
  <si>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</si>
  <si>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</si>
  <si>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</si>
  <si>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</si>
  <si>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</si>
  <si>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</si>
  <si>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</si>
  <si>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</si>
  <si>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</si>
  <si>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</si>
  <si>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</si>
  <si>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</si>
  <si>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</si>
  <si>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</si>
  <si>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</si>
  <si>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</si>
  <si>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</si>
  <si>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</si>
  <si>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</si>
  <si>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</si>
  <si>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</si>
  <si>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</si>
  <si>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</si>
  <si>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</si>
  <si>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</si>
  <si>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</si>
  <si>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</si>
  <si>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</si>
  <si>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</si>
  <si>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</si>
  <si>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</si>
  <si>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</si>
  <si>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</si>
  <si>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</si>
  <si>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</si>
  <si>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</si>
  <si>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</si>
  <si>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</si>
  <si>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</si>
  <si>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</si>
  <si>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</si>
  <si>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</si>
  <si>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</si>
  <si>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</si>
  <si>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</si>
  <si>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</si>
  <si>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</si>
  <si>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</si>
  <si>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</si>
  <si>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</si>
  <si>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</si>
  <si>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</si>
  <si>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</si>
  <si>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</si>
  <si>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</si>
  <si>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</si>
  <si>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</si>
  <si>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</si>
  <si>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</si>
  <si>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</si>
  <si>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</si>
  <si>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</si>
  <si>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</si>
  <si>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</si>
  <si>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</si>
  <si>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</si>
  <si>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</si>
  <si>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</si>
  <si>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</si>
  <si>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</si>
  <si>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</si>
  <si>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</si>
  <si>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</si>
  <si>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</si>
  <si>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</si>
  <si>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</si>
  <si>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</si>
  <si>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</si>
  <si>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</si>
  <si>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</si>
  <si>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</si>
  <si>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</si>
  <si>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</si>
  <si>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</si>
  <si>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</si>
  <si>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</si>
  <si>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</si>
  <si>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</si>
  <si>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</si>
  <si>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</si>
  <si>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</si>
  <si>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</si>
  <si>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</si>
  <si>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</si>
  <si>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</si>
  <si>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</si>
  <si>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</si>
  <si>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</si>
  <si>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</si>
  <si>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</si>
  <si>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</si>
  <si>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</si>
  <si>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</si>
  <si>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</si>
  <si>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</si>
  <si>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</si>
  <si>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</si>
  <si>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</si>
  <si>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</si>
  <si>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</si>
  <si>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</si>
  <si>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</si>
  <si>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</si>
  <si>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</si>
  <si>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</si>
  <si>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</si>
  <si>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</si>
  <si>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</si>
  <si>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</si>
  <si>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</si>
  <si>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</si>
  <si>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</si>
  <si>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</si>
  <si>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</si>
  <si>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</si>
  <si>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</si>
  <si>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</si>
  <si>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</si>
  <si>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</si>
  <si>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</si>
  <si>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</si>
  <si>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</si>
  <si>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</si>
  <si>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</si>
  <si>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</si>
  <si>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</si>
  <si>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</si>
  <si>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</si>
  <si>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</si>
  <si>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</si>
  <si>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</si>
  <si>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</si>
  <si>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</si>
  <si>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</si>
  <si>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</si>
  <si>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</si>
  <si>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</si>
  <si>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</si>
  <si>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</si>
  <si>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</si>
  <si>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</si>
  <si>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</si>
  <si>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</si>
  <si>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</si>
  <si>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</si>
  <si>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</si>
  <si>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</si>
  <si>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</si>
  <si>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</si>
  <si>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</si>
  <si>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</si>
  <si>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</si>
  <si>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</si>
  <si>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</si>
  <si>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</si>
  <si>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</si>
  <si>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</si>
  <si>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</si>
  <si>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</si>
  <si>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</si>
  <si>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</si>
  <si>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</si>
  <si>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</si>
  <si>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</si>
  <si>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</si>
  <si>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</si>
  <si>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</si>
  <si>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</si>
  <si>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</si>
  <si>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</si>
  <si>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</si>
  <si>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</si>
  <si>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</si>
  <si>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</si>
  <si>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</si>
  <si>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</si>
  <si>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</si>
  <si>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</si>
  <si>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</si>
  <si>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</si>
  <si>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</si>
  <si>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</si>
  <si>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</si>
  <si>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</si>
  <si>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</si>
  <si>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</si>
  <si>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</si>
  <si>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</si>
  <si>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</si>
  <si>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</si>
  <si>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</si>
  <si>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</si>
  <si>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</si>
  <si>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</si>
  <si>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</si>
  <si>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</si>
  <si>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</si>
  <si>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</si>
  <si>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</si>
  <si>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</si>
  <si>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</si>
  <si>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</si>
  <si>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</si>
  <si>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</si>
  <si>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</si>
  <si>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</si>
  <si>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</si>
  <si>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</si>
  <si>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</si>
  <si>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</si>
  <si>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</si>
  <si>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</si>
  <si>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</si>
  <si>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</si>
  <si>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</si>
  <si>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</si>
  <si>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</si>
  <si>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</si>
  <si>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</si>
  <si>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</si>
  <si>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</si>
  <si>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</si>
  <si>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</si>
  <si>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</si>
  <si>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</si>
  <si>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</si>
  <si>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</si>
  <si>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</si>
  <si>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</si>
  <si>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</si>
  <si>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</si>
  <si>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</si>
  <si>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</si>
  <si>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</si>
  <si>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</si>
  <si>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</si>
  <si>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</si>
  <si>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</si>
  <si>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</si>
  <si>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</si>
  <si>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</si>
  <si>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</si>
  <si>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</si>
  <si>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</si>
  <si>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</si>
  <si>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</si>
  <si>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</si>
  <si>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</si>
  <si>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</si>
  <si>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</si>
  <si>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</si>
  <si>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</si>
  <si>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</si>
  <si>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</si>
  <si>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</si>
  <si>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</si>
  <si>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</si>
  <si>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</si>
  <si>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</si>
  <si>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</si>
  <si>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</si>
  <si>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</si>
  <si>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</si>
  <si>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</si>
  <si>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</si>
  <si>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</si>
  <si>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</si>
  <si>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</si>
  <si>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</si>
  <si>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</si>
  <si>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</si>
  <si>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</si>
  <si>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</si>
  <si>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</si>
  <si>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</si>
  <si>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</si>
  <si>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</si>
  <si>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</si>
  <si>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</si>
  <si>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</si>
  <si>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</si>
  <si>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</si>
  <si>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</si>
  <si>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</si>
  <si>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</si>
  <si>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</si>
  <si>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</si>
  <si>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</si>
  <si>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</si>
  <si>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</si>
  <si>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</si>
  <si>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</si>
  <si>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</si>
  <si>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</si>
  <si>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</si>
  <si>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</si>
  <si>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</si>
  <si>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</si>
  <si>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</si>
  <si>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</si>
  <si>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</si>
  <si>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</si>
  <si>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</si>
  <si>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</si>
  <si>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</si>
  <si>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</si>
  <si>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</si>
  <si>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</si>
  <si>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</si>
  <si>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</si>
  <si>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</si>
  <si>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</si>
  <si>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</si>
  <si>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</si>
  <si>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</si>
  <si>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</si>
  <si>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</si>
  <si>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</si>
  <si>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</si>
  <si>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</si>
  <si>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</si>
  <si>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</si>
  <si>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</si>
  <si>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</si>
  <si>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</si>
  <si>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</si>
  <si>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</si>
  <si>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</si>
  <si>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</si>
  <si>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</si>
  <si>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</si>
  <si>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</si>
  <si>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</si>
  <si>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</si>
  <si>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</si>
  <si>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</si>
  <si>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</si>
  <si>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</si>
  <si>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</si>
  <si>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</si>
  <si>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</si>
  <si>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</si>
  <si>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</si>
  <si>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</si>
  <si>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</si>
  <si>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</si>
  <si>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</si>
  <si>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</si>
  <si>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</si>
  <si>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</si>
  <si>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</si>
  <si>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</si>
  <si>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</si>
  <si>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</si>
  <si>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</si>
  <si>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</si>
  <si>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</si>
  <si>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</si>
  <si>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</si>
  <si>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</si>
  <si>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</si>
  <si>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</si>
  <si>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</si>
  <si>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</si>
  <si>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</si>
  <si>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</si>
  <si>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</si>
  <si>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</si>
  <si>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</si>
  <si>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</si>
  <si>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</si>
  <si>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</si>
  <si>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</si>
  <si>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</si>
  <si>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</si>
  <si>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</si>
  <si>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</si>
  <si>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</si>
  <si>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</si>
  <si>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</si>
  <si>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</si>
  <si>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</si>
  <si>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</si>
  <si>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</si>
  <si>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</si>
  <si>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</si>
  <si>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</si>
  <si>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</si>
  <si>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</si>
  <si>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</si>
  <si>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</si>
  <si>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</si>
  <si>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</si>
  <si>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</si>
  <si>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</si>
  <si>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</si>
  <si>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</si>
  <si>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</si>
  <si>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</si>
  <si>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</si>
  <si>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</si>
  <si>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</si>
  <si>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</si>
  <si>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</si>
  <si>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</si>
  <si>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</si>
  <si>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</si>
  <si>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</si>
  <si>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</si>
  <si>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</si>
  <si>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</si>
  <si>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</si>
  <si>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</si>
  <si>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</si>
  <si>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</si>
  <si>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</si>
  <si>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</si>
  <si>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</si>
  <si>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</si>
  <si>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</si>
  <si>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</si>
  <si>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</si>
  <si>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</si>
  <si>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</si>
  <si>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</si>
  <si>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</si>
  <si>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</si>
  <si>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</si>
  <si>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</si>
  <si>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</si>
  <si>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</si>
  <si>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</si>
  <si>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</si>
  <si>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</si>
  <si>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</si>
  <si>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</si>
  <si>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</si>
  <si>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</si>
  <si>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</si>
  <si>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</si>
  <si>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</si>
  <si>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</si>
  <si>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</si>
  <si>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</si>
  <si>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</si>
  <si>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</si>
  <si>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</si>
  <si>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</si>
  <si>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</si>
  <si>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</si>
  <si>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</si>
  <si>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</si>
  <si>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</si>
  <si>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</si>
  <si>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</si>
  <si>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</si>
  <si>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</si>
  <si>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</si>
  <si>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</si>
  <si>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</si>
  <si>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</si>
  <si>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</si>
  <si>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</si>
  <si>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</si>
  <si>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</si>
  <si>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</si>
  <si>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</si>
  <si>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</si>
  <si>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</si>
  <si>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</si>
  <si>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</si>
  <si>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</si>
  <si>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</si>
  <si>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</si>
  <si>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</si>
  <si>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</si>
  <si>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</si>
  <si>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</si>
  <si>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</si>
  <si>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</si>
  <si>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</si>
  <si>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</si>
  <si>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</si>
  <si>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</si>
  <si>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</si>
  <si>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</si>
  <si>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</si>
  <si>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</si>
  <si>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</si>
  <si>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</si>
  <si>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</si>
  <si>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</si>
  <si>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</si>
  <si>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</si>
  <si>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</si>
  <si>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</si>
  <si>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</si>
  <si>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</si>
  <si>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</si>
  <si>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</si>
  <si>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</si>
  <si>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</si>
  <si>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</si>
  <si>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</si>
  <si>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</si>
  <si>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</si>
  <si>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</si>
  <si>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</si>
  <si>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</si>
  <si>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</si>
  <si>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</si>
  <si>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</si>
  <si>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</si>
  <si>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</si>
  <si>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</si>
  <si>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</si>
  <si>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</si>
  <si>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</si>
  <si>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</si>
  <si>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</si>
  <si>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</si>
  <si>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</si>
  <si>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</si>
  <si>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</si>
  <si>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</si>
  <si>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</si>
  <si>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</si>
  <si>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</si>
  <si>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</si>
  <si>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</si>
  <si>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</si>
  <si>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</si>
  <si>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</si>
  <si>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</si>
  <si>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</si>
  <si>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</si>
  <si>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</si>
  <si>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</si>
  <si>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</si>
  <si>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</si>
  <si>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</si>
  <si>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</si>
  <si>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</si>
  <si>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</si>
  <si>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</si>
  <si>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</si>
  <si>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</si>
  <si>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</si>
  <si>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</si>
  <si>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</si>
  <si>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</si>
  <si>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</si>
  <si>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</si>
  <si>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</si>
  <si>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</si>
  <si>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</si>
  <si>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</si>
  <si>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</si>
  <si>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</si>
  <si>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</si>
  <si>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</si>
  <si>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</si>
  <si>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</si>
  <si>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</si>
  <si>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</si>
  <si>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</si>
  <si>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</si>
  <si>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</si>
  <si>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</si>
  <si>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</si>
  <si>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</si>
  <si>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</si>
  <si>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</si>
  <si>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</si>
  <si>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</si>
  <si>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</si>
  <si>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</si>
  <si>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</si>
  <si>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</si>
  <si>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</si>
  <si>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</si>
  <si>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</si>
  <si>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</si>
  <si>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</si>
  <si>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</si>
  <si>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</si>
  <si>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</si>
  <si>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</si>
  <si>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</si>
  <si>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</si>
  <si>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</si>
  <si>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</si>
  <si>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</si>
  <si>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</si>
  <si>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</si>
  <si>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</si>
  <si>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</si>
  <si>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</si>
  <si>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</si>
  <si>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</si>
  <si>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</si>
  <si>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</si>
  <si>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</si>
  <si>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</si>
  <si>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</si>
  <si>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</si>
  <si>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</si>
  <si>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</si>
  <si>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</si>
  <si>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</si>
  <si>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</si>
  <si>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</si>
  <si>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</si>
  <si>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</si>
  <si>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</si>
  <si>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</si>
  <si>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</si>
  <si>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</si>
  <si>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</si>
  <si>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</si>
  <si>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</si>
  <si>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</si>
  <si>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</si>
  <si>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</si>
  <si>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</si>
  <si>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</si>
  <si>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</si>
  <si>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</si>
  <si>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</si>
  <si>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</si>
  <si>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</si>
  <si>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</si>
  <si>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</si>
  <si>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</si>
  <si>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</si>
  <si>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</si>
  <si>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</si>
  <si>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</si>
  <si>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</si>
  <si>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</si>
  <si>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</si>
  <si>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</si>
  <si>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</si>
  <si>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</si>
  <si>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</si>
  <si>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</si>
  <si>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</si>
  <si>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</si>
  <si>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</si>
  <si>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</si>
  <si>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</si>
  <si>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</si>
  <si>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</si>
  <si>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</si>
  <si>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</si>
  <si>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</si>
  <si>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</si>
  <si>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</si>
  <si>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</si>
  <si>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</si>
  <si>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</si>
  <si>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</si>
  <si>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</si>
  <si>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</si>
  <si>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</si>
  <si>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</si>
  <si>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</si>
  <si>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</si>
  <si>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</si>
  <si>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</si>
  <si>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</si>
  <si>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</si>
  <si>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</si>
  <si>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</si>
  <si>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</si>
  <si>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</si>
  <si>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</si>
  <si>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</si>
  <si>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</si>
  <si>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</si>
  <si>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</si>
  <si>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</si>
  <si>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</si>
  <si>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</si>
  <si>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</si>
  <si>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</si>
  <si>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</si>
  <si>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</si>
  <si>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</si>
  <si>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</si>
  <si>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</si>
  <si>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</si>
  <si>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</si>
  <si>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</si>
  <si>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</si>
  <si>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</si>
  <si>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</si>
  <si>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</si>
  <si>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</si>
  <si>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</si>
  <si>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</si>
  <si>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</si>
  <si>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</si>
  <si>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</si>
  <si>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</si>
  <si>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</si>
  <si>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</si>
  <si>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</si>
  <si>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</si>
  <si>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</si>
  <si>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</si>
  <si>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</si>
  <si>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</si>
  <si>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</si>
  <si>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</si>
  <si>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</si>
  <si>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</si>
  <si>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</si>
  <si>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</si>
  <si>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</si>
  <si>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</si>
  <si>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</si>
  <si>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</si>
  <si>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</si>
  <si>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</si>
  <si>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</si>
  <si>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</si>
  <si>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</si>
  <si>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</si>
  <si>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</si>
  <si>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</si>
  <si>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</si>
  <si>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</si>
  <si>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</si>
  <si>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</si>
  <si>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</si>
  <si>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</si>
  <si>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</si>
  <si>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</si>
  <si>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</si>
  <si>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</si>
  <si>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</si>
  <si>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</si>
  <si>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</si>
  <si>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</si>
  <si>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</si>
  <si>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</si>
  <si>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</si>
  <si>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</si>
  <si>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</si>
  <si>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</si>
  <si>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</si>
  <si>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</si>
  <si>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</si>
  <si>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</si>
  <si>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</si>
  <si>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</si>
  <si>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</si>
  <si>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</si>
  <si>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</si>
  <si>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</si>
  <si>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</si>
  <si>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</si>
  <si>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</si>
  <si>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</si>
  <si>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</si>
  <si>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</si>
  <si>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</si>
  <si>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</si>
  <si>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</si>
  <si>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</si>
  <si>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</si>
  <si>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</si>
  <si>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</si>
  <si>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</si>
  <si>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</si>
  <si>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</si>
  <si>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</si>
  <si>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</si>
  <si>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</si>
  <si>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</si>
  <si>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</si>
  <si>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</si>
  <si>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</si>
  <si>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</si>
  <si>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</si>
  <si>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</si>
  <si>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</si>
  <si>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</si>
  <si>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</si>
  <si>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</si>
  <si>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</si>
  <si>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</si>
  <si>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</si>
  <si>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</si>
  <si>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</si>
  <si>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</si>
  <si>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</si>
  <si>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</si>
  <si>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</si>
  <si>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</si>
  <si>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</si>
  <si>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</si>
  <si>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</si>
  <si>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</si>
  <si>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</si>
  <si>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</si>
  <si>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</si>
  <si>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</si>
  <si>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</si>
  <si>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</si>
  <si>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</si>
  <si>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</si>
  <si>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</si>
  <si>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</si>
  <si>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</si>
  <si>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</si>
  <si>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</si>
  <si>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</si>
  <si>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</si>
  <si>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</si>
  <si>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</si>
  <si>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</si>
  <si>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</si>
  <si>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</si>
  <si>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</si>
  <si>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</si>
  <si>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</si>
  <si>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</si>
  <si>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</si>
  <si>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</si>
  <si>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</si>
  <si>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</si>
  <si>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</si>
  <si>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</si>
  <si>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</si>
  <si>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</si>
  <si>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</si>
  <si>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</si>
  <si>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</si>
  <si>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</si>
  <si>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</si>
  <si>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</si>
  <si>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</si>
  <si>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</si>
  <si>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</si>
  <si>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</si>
  <si>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</si>
  <si>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</si>
  <si>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</si>
  <si>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</si>
  <si>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</si>
  <si>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</si>
  <si>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</si>
  <si>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</si>
  <si>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</si>
  <si>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</si>
  <si>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</si>
  <si>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</si>
  <si>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</si>
  <si>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</si>
  <si>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</si>
  <si>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</si>
  <si>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</si>
  <si>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</si>
  <si>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</si>
  <si>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</si>
  <si>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</si>
  <si>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</si>
  <si>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</si>
  <si>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</si>
  <si>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</si>
  <si>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</si>
  <si>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</si>
  <si>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</si>
  <si>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</si>
  <si>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</si>
  <si>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</si>
  <si>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</si>
  <si>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</si>
  <si>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</si>
  <si>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</si>
  <si>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</si>
  <si>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</si>
  <si>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</si>
  <si>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</si>
  <si>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</si>
  <si>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</si>
  <si>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</si>
  <si>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</si>
  <si>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</si>
  <si>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</si>
  <si>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</si>
  <si>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</si>
  <si>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</si>
  <si>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</si>
  <si>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</si>
  <si>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</si>
  <si>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</si>
  <si>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</si>
  <si>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</si>
  <si>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</si>
  <si>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</si>
  <si>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</si>
  <si>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</si>
  <si>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</si>
  <si>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</si>
  <si>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</si>
  <si>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</si>
  <si>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</si>
  <si>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</si>
  <si>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</si>
  <si>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</si>
  <si>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</si>
  <si>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</si>
  <si>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</si>
  <si>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</si>
  <si>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</si>
  <si>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</si>
  <si>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</si>
  <si>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</si>
  <si>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</si>
  <si>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</si>
  <si>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</si>
  <si>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</si>
  <si>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</si>
  <si>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</si>
  <si>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</si>
  <si>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</si>
  <si>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</si>
  <si>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</si>
  <si>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</si>
  <si>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</si>
  <si>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</si>
  <si>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</si>
  <si>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</si>
  <si>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</si>
  <si>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</si>
  <si>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</si>
  <si>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</si>
  <si>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</si>
  <si>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</si>
  <si>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</si>
  <si>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</si>
  <si>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</si>
  <si>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</si>
  <si>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</si>
  <si>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</si>
  <si>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</si>
  <si>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</si>
  <si>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</si>
  <si>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</si>
  <si>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</si>
  <si>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</si>
  <si>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</si>
  <si>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</si>
  <si>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</si>
  <si>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</si>
  <si>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</si>
  <si>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</si>
  <si>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</si>
  <si>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</si>
  <si>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</si>
  <si>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</si>
  <si>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</si>
  <si>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</si>
  <si>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</si>
  <si>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</si>
  <si>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</si>
  <si>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</si>
  <si>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</si>
  <si>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</si>
  <si>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</si>
  <si>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</si>
  <si>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</si>
  <si>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</si>
  <si>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</si>
  <si>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</si>
  <si>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</si>
  <si>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</si>
  <si>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</si>
  <si>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</si>
  <si>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</si>
  <si>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</si>
  <si>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</si>
  <si>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</si>
  <si>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</si>
  <si>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</si>
  <si>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</si>
  <si>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</si>
  <si>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</si>
  <si>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</si>
  <si>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</si>
  <si>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</si>
  <si>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</si>
  <si>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</si>
  <si>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</si>
  <si>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</si>
  <si>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</si>
  <si>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</si>
  <si>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</si>
  <si>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</si>
  <si>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</si>
  <si>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</si>
  <si>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</si>
  <si>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</si>
  <si>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</si>
  <si>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</si>
  <si>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</si>
  <si>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</si>
  <si>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</si>
  <si>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</si>
  <si>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</si>
  <si>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</si>
  <si>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</si>
  <si>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</si>
  <si>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</si>
  <si>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</si>
  <si>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</si>
  <si>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</si>
  <si>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</si>
  <si>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</si>
  <si>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</si>
  <si>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</si>
  <si>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</si>
  <si>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</si>
  <si>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</si>
  <si>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</si>
  <si>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</si>
  <si>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</si>
  <si>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</si>
  <si>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</si>
  <si>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</si>
  <si>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</si>
  <si>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</si>
  <si>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</si>
  <si>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</si>
  <si>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</si>
  <si>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</si>
  <si>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</si>
  <si>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</si>
  <si>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</si>
  <si>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</si>
  <si>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</si>
  <si>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</si>
  <si>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</si>
  <si>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</si>
  <si>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</si>
  <si>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</si>
  <si>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</si>
  <si>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</si>
  <si>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</si>
  <si>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</si>
  <si>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</si>
  <si>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</si>
  <si>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</si>
  <si>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</si>
  <si>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</si>
  <si>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</si>
  <si>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</si>
  <si>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</si>
  <si>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</si>
  <si>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</si>
  <si>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</si>
  <si>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</si>
  <si>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</si>
  <si>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</si>
  <si>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</si>
  <si>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</si>
  <si>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</si>
  <si>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</si>
  <si>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</si>
  <si>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</si>
  <si>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</si>
  <si>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</si>
  <si>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</si>
  <si>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</si>
  <si>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</si>
  <si>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</si>
  <si>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</si>
  <si>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</si>
  <si>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</si>
  <si>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</si>
  <si>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</si>
  <si>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</si>
  <si>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</si>
  <si>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</si>
  <si>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</si>
  <si>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</si>
  <si>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</si>
  <si>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</si>
  <si>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</si>
  <si>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</si>
  <si>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</si>
  <si>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</si>
  <si>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</si>
  <si>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</si>
  <si>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</si>
  <si>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</si>
  <si>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</si>
  <si>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</si>
  <si>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</si>
  <si>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</si>
  <si>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</si>
  <si>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</si>
  <si>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</si>
  <si>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</si>
  <si>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</si>
  <si>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</si>
  <si>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</si>
  <si>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</si>
  <si>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</si>
  <si>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</si>
  <si>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</si>
  <si>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</si>
  <si>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</si>
  <si>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</si>
  <si>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</si>
  <si>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</si>
  <si>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</si>
  <si>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</si>
  <si>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</si>
  <si>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</si>
  <si>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</si>
  <si>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</si>
  <si>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</si>
  <si>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</si>
  <si>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</si>
  <si>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</si>
  <si>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</si>
  <si>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</si>
  <si>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</si>
  <si>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</si>
  <si>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</si>
  <si>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</si>
  <si>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</si>
  <si>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</si>
  <si>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</si>
  <si>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</si>
  <si>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</si>
  <si>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</si>
  <si>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</si>
  <si>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</si>
  <si>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</si>
  <si>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</si>
  <si>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</si>
  <si>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</si>
  <si>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</si>
  <si>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</si>
  <si>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</si>
  <si>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</si>
  <si>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</si>
  <si>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</si>
  <si>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</si>
  <si>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</si>
  <si>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</si>
  <si>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</si>
  <si>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</si>
  <si>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</si>
  <si>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</si>
  <si>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</si>
  <si>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</si>
  <si>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</si>
  <si>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</si>
  <si>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</si>
  <si>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</si>
  <si>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</si>
  <si>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</si>
  <si>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</si>
  <si>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</si>
  <si>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</si>
  <si>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</si>
  <si>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</si>
  <si>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</si>
  <si>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</si>
  <si>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</si>
  <si>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</si>
  <si>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</si>
  <si>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</si>
  <si>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</si>
  <si>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</si>
  <si>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</si>
  <si>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</si>
  <si>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</si>
  <si>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</si>
  <si>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</si>
  <si>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</si>
  <si>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</si>
  <si>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</si>
  <si>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</si>
  <si>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</si>
  <si>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</si>
  <si>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</si>
  <si>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</si>
  <si>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</si>
  <si>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</si>
  <si>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</si>
  <si>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</si>
  <si>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</si>
  <si>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</si>
  <si>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</si>
  <si>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</si>
  <si>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</si>
  <si>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</si>
  <si>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</si>
  <si>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</si>
  <si>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</si>
  <si>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</si>
  <si>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</si>
  <si>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</si>
  <si>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</si>
  <si>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</si>
  <si>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</si>
  <si>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</si>
  <si>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</si>
  <si>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</si>
  <si>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</si>
  <si>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</si>
  <si>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</si>
  <si>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</si>
  <si>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</si>
  <si>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</si>
  <si>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</si>
  <si>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</si>
  <si>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</si>
  <si>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</si>
  <si>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</si>
  <si>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</si>
  <si>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</si>
  <si>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</si>
  <si>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</si>
  <si>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</si>
  <si>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</si>
  <si>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</si>
  <si>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</si>
  <si>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</si>
  <si>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</si>
  <si>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</si>
  <si>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</si>
  <si>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</si>
  <si>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</si>
  <si>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</si>
  <si>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</si>
  <si>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</si>
  <si>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</si>
  <si>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</si>
  <si>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</si>
  <si>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</si>
  <si>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</si>
  <si>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</si>
  <si>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</si>
  <si>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</si>
  <si>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</si>
  <si>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</si>
  <si>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</si>
  <si>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</si>
  <si>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</si>
  <si>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</si>
  <si>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</si>
  <si>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</si>
  <si>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</si>
  <si>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</si>
  <si>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</si>
  <si>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</si>
  <si>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</si>
  <si>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</si>
  <si>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</si>
  <si>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</si>
  <si>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</si>
  <si>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</si>
  <si>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</si>
  <si>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</si>
  <si>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</si>
  <si>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</si>
  <si>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</si>
  <si>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</si>
  <si>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</si>
  <si>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</si>
  <si>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</si>
  <si>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</si>
  <si>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</si>
  <si>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</si>
  <si>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</si>
  <si>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</si>
  <si>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</si>
  <si>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</si>
  <si>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</si>
  <si>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</si>
  <si>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</si>
  <si>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</si>
  <si>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</si>
  <si>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</si>
  <si>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</si>
  <si>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</si>
  <si>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</si>
  <si>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</si>
  <si>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</si>
  <si>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</si>
  <si>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</si>
  <si>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</si>
  <si>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</si>
  <si>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</si>
  <si>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</si>
  <si>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</si>
  <si>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</si>
  <si>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</si>
  <si>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</si>
  <si>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</si>
  <si>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</si>
  <si>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</si>
  <si>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</si>
  <si>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</si>
  <si>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</si>
  <si>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</si>
  <si>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</si>
  <si>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</si>
  <si>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</si>
  <si>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</si>
  <si>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</si>
  <si>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</si>
  <si>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</si>
  <si>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</si>
  <si>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</si>
  <si>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</si>
  <si>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</si>
  <si>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</si>
  <si>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</si>
  <si>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</si>
  <si>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</si>
  <si>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</si>
  <si>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</si>
  <si>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</si>
  <si>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</si>
  <si>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</si>
  <si>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</si>
  <si>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</si>
  <si>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</si>
  <si>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</si>
  <si>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</si>
  <si>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</si>
  <si>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</si>
  <si>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</si>
  <si>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</si>
  <si>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</si>
  <si>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</si>
  <si>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</si>
  <si>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</si>
  <si>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</si>
  <si>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</si>
  <si>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</si>
  <si>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</si>
  <si>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</si>
  <si>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</si>
  <si>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</si>
  <si>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</si>
  <si>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</si>
  <si>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</si>
  <si>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</si>
  <si>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</si>
  <si>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</si>
  <si>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</si>
  <si>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</si>
  <si>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</si>
  <si>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</si>
  <si>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</si>
  <si>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</si>
  <si>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</si>
  <si>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</si>
  <si>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</si>
  <si>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</si>
  <si>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</si>
  <si>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</si>
  <si>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</si>
  <si>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</si>
  <si>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</si>
  <si>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</si>
  <si>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</si>
  <si>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</si>
  <si>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</si>
  <si>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</si>
  <si>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</si>
  <si>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</si>
  <si>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</si>
  <si>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</si>
  <si>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</si>
  <si>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</si>
  <si>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</si>
  <si>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</si>
  <si>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</si>
  <si>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</si>
  <si>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</si>
  <si>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</si>
  <si>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</si>
  <si>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</si>
  <si>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</si>
  <si>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</si>
  <si>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</si>
  <si>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</si>
  <si>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</si>
  <si>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</si>
  <si>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</si>
  <si>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</si>
  <si>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</si>
  <si>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</si>
  <si>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</si>
  <si>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</si>
  <si>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</si>
  <si>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</si>
  <si>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</si>
  <si>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</si>
  <si>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</si>
  <si>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</si>
  <si>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</si>
  <si>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</si>
  <si>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</si>
  <si>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</si>
  <si>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</si>
  <si>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</si>
  <si>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</si>
  <si>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</si>
  <si>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</si>
  <si>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</si>
  <si>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</si>
  <si>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</si>
  <si>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</si>
  <si>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</si>
  <si>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</si>
  <si>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</si>
  <si>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</si>
  <si>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</si>
  <si>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</si>
  <si>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</si>
  <si>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</si>
  <si>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</si>
  <si>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</si>
  <si>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</si>
  <si>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</si>
  <si>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</si>
  <si>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</si>
  <si>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</si>
  <si>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</si>
  <si>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</si>
  <si>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</si>
  <si>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</si>
  <si>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</si>
  <si>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</si>
  <si>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</si>
  <si>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</si>
  <si>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</si>
  <si>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</si>
  <si>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</si>
  <si>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</si>
  <si>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</si>
  <si>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</si>
  <si>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</si>
  <si>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</si>
  <si>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</si>
  <si>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</si>
  <si>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</si>
  <si>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</si>
  <si>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</si>
  <si>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</si>
  <si>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</si>
  <si>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</si>
  <si>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</si>
  <si>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</si>
  <si>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</si>
  <si>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</si>
  <si>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</si>
  <si>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</si>
  <si>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</si>
  <si>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</si>
  <si>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</si>
  <si>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</si>
  <si>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</si>
  <si>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</si>
  <si>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</si>
  <si>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</si>
  <si>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</si>
  <si>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</si>
  <si>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</si>
  <si>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</si>
  <si>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</si>
  <si>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</si>
  <si>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</si>
  <si>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</si>
  <si>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</si>
  <si>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</si>
  <si>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</si>
  <si>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</si>
  <si>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</si>
  <si>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</si>
  <si>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</si>
  <si>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</si>
  <si>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</si>
  <si>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</si>
  <si>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</si>
  <si>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</si>
  <si>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</si>
  <si>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</si>
  <si>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</si>
  <si>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</si>
  <si>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</si>
  <si>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</si>
  <si>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</si>
  <si>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</si>
  <si>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</si>
  <si>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</si>
  <si>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</si>
  <si>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</si>
  <si>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</si>
  <si>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</si>
  <si>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</si>
  <si>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</si>
  <si>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</si>
  <si>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</si>
  <si>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</si>
  <si>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</si>
  <si>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</si>
  <si>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</si>
  <si>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</si>
  <si>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</si>
  <si>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</si>
  <si>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</si>
  <si>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</si>
  <si>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</si>
  <si>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</si>
  <si>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</si>
  <si>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</si>
  <si>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</si>
  <si>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</si>
  <si>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</si>
  <si>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</si>
  <si>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</si>
  <si>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</si>
  <si>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</si>
  <si>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</si>
  <si>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</si>
  <si>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</si>
  <si>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</si>
  <si>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</si>
  <si>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</si>
  <si>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</si>
  <si>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</si>
  <si>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</si>
  <si>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</si>
  <si>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</si>
  <si>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</si>
  <si>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</si>
  <si>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</si>
  <si>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</si>
  <si>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</si>
  <si>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</si>
  <si>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</si>
  <si>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</si>
  <si>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</si>
  <si>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</si>
  <si>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</si>
  <si>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</si>
  <si>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</si>
  <si>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</si>
  <si>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</si>
  <si>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</si>
  <si>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</si>
  <si>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</si>
  <si>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</si>
  <si>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</si>
  <si>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</si>
  <si>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</si>
  <si>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</si>
  <si>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</si>
  <si>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</si>
  <si>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</si>
  <si>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</si>
  <si>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</si>
  <si>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</si>
  <si>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</si>
  <si>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</si>
  <si>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</si>
  <si>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</si>
  <si>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</si>
  <si>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</si>
  <si>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</si>
  <si>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</si>
  <si>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</si>
  <si>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</si>
  <si>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</si>
  <si>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</si>
  <si>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</si>
  <si>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</si>
  <si>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</si>
  <si>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</si>
  <si>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</si>
  <si>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</si>
  <si>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</si>
  <si>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</si>
  <si>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</si>
  <si>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</si>
  <si>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</si>
  <si>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</si>
  <si>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</si>
  <si>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</si>
  <si>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</si>
  <si>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</si>
  <si>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</si>
  <si>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</si>
  <si>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</si>
  <si>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</si>
  <si>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</si>
  <si>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</si>
  <si>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</si>
  <si>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</si>
  <si>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</si>
  <si>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</si>
  <si>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</si>
  <si>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</si>
  <si>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</si>
  <si>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</si>
  <si>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</si>
  <si>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</si>
  <si>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</si>
  <si>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</si>
  <si>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</si>
  <si>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</si>
  <si>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</si>
  <si>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</si>
  <si>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</si>
  <si>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</si>
  <si>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</si>
  <si>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</si>
  <si>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</si>
  <si>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</si>
  <si>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</si>
  <si>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</si>
  <si>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</si>
  <si>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</si>
  <si>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</si>
  <si>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</si>
  <si>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</si>
  <si>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</si>
  <si>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</si>
  <si>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</si>
  <si>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</si>
  <si>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</si>
  <si>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</si>
  <si>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</si>
  <si>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</si>
  <si>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</si>
  <si>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</si>
  <si>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</si>
  <si>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</si>
  <si>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</si>
  <si>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</si>
  <si>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</si>
  <si>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</si>
  <si>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</si>
  <si>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</si>
  <si>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</si>
  <si>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</si>
  <si>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</si>
  <si>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</si>
  <si>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</si>
  <si>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</si>
  <si>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</si>
  <si>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</si>
  <si>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</si>
  <si>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</si>
  <si>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</si>
  <si>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</si>
  <si>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</si>
  <si>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</si>
  <si>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</si>
  <si>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</si>
  <si>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</si>
  <si>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</si>
  <si>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</si>
  <si>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</si>
  <si>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</si>
  <si>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</si>
  <si>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</si>
  <si>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</si>
  <si>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</si>
  <si>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</si>
  <si>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</si>
  <si>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</si>
  <si>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</si>
  <si>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</si>
  <si>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</si>
  <si>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</si>
  <si>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</si>
  <si>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</si>
  <si>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</si>
  <si>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</si>
  <si>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</si>
  <si>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</si>
  <si>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</si>
  <si>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</si>
  <si>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</si>
  <si>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</si>
  <si>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</si>
  <si>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</si>
  <si>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</si>
  <si>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</si>
  <si>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</si>
  <si>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</si>
  <si>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</si>
  <si>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</si>
  <si>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</si>
  <si>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</si>
  <si>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</si>
  <si>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</si>
  <si>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</si>
  <si>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</si>
  <si>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</si>
  <si>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</si>
  <si>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</si>
  <si>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</si>
  <si>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</si>
  <si>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</si>
  <si>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</si>
  <si>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</si>
  <si>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</si>
  <si>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</si>
  <si>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</si>
  <si>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</si>
  <si>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</si>
  <si>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</si>
  <si>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</si>
  <si>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</si>
  <si>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</si>
  <si>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</si>
  <si>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</si>
  <si>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</si>
  <si>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</si>
  <si>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</si>
  <si>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</si>
  <si>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</si>
  <si>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</si>
  <si>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</si>
  <si>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</si>
  <si>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</si>
  <si>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</si>
  <si>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</si>
  <si>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</si>
  <si>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</si>
  <si>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</si>
  <si>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</si>
  <si>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</si>
  <si>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</si>
  <si>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</si>
  <si>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</si>
  <si>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</si>
  <si>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</si>
  <si>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</si>
  <si>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</si>
  <si>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</si>
  <si>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</si>
  <si>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</si>
  <si>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</si>
  <si>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</si>
  <si>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</si>
  <si>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</si>
  <si>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</si>
  <si>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</si>
  <si>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</si>
  <si>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</si>
  <si>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</si>
  <si>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</si>
  <si>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</si>
  <si>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</si>
  <si>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</si>
  <si>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</si>
  <si>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</si>
  <si>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</si>
  <si>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</si>
  <si>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</si>
  <si>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</si>
  <si>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</si>
  <si>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</si>
  <si>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</si>
  <si>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</si>
  <si>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</si>
  <si>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</si>
  <si>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</si>
  <si>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</si>
  <si>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</si>
  <si>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</si>
  <si>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</si>
  <si>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</si>
  <si>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</si>
  <si>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</si>
  <si>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</si>
  <si>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</si>
  <si>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</si>
  <si>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</si>
  <si>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</si>
  <si>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</si>
  <si>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</si>
  <si>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</si>
  <si>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</si>
  <si>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</si>
  <si>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</si>
  <si>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</si>
  <si>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</si>
  <si>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</si>
  <si>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</si>
  <si>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</si>
  <si>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</si>
  <si>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</si>
  <si>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</si>
  <si>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</si>
  <si>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</si>
  <si>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</si>
  <si>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</si>
  <si>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</si>
  <si>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</si>
  <si>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</si>
  <si>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</si>
  <si>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</si>
  <si>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</si>
  <si>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</si>
  <si>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</si>
  <si>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</si>
  <si>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</si>
  <si>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</si>
  <si>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</si>
  <si>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</si>
  <si>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</si>
  <si>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</si>
  <si>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</si>
  <si>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</si>
  <si>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</si>
  <si>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</si>
  <si>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</si>
  <si>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</si>
  <si>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</si>
  <si>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</si>
  <si>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</si>
  <si>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</si>
  <si>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</si>
  <si>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</si>
  <si>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</si>
  <si>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</si>
  <si>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</si>
  <si>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</si>
  <si>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</si>
  <si>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</si>
  <si>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</si>
  <si>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</si>
  <si>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</si>
  <si>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</si>
  <si>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</si>
  <si>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</si>
  <si>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</si>
  <si>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</si>
  <si>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</si>
  <si>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</si>
  <si>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</si>
  <si>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</si>
  <si>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</si>
  <si>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</si>
  <si>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</si>
  <si>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</si>
  <si>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</si>
  <si>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</si>
  <si>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</si>
  <si>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</si>
  <si>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</si>
  <si>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</si>
  <si>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</si>
  <si>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</si>
  <si>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</si>
  <si>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</si>
  <si>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</si>
  <si>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</si>
  <si>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</si>
  <si>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</si>
  <si>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</si>
  <si>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</si>
  <si>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</si>
  <si>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</si>
  <si>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</si>
  <si>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</si>
  <si>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</si>
  <si>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</si>
  <si>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</si>
  <si>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</si>
  <si>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</si>
  <si>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</si>
  <si>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</si>
  <si>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</si>
  <si>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</si>
  <si>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</si>
  <si>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</si>
  <si>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</si>
  <si>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</si>
  <si>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</si>
  <si>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</si>
  <si>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</si>
  <si>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</si>
  <si>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</si>
  <si>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</si>
  <si>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</si>
  <si>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</si>
  <si>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</si>
  <si>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</si>
  <si>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</si>
  <si>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</si>
  <si>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</si>
  <si>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</si>
  <si>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</si>
  <si>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</si>
  <si>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</si>
  <si>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</si>
  <si>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</si>
  <si>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</si>
  <si>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</si>
  <si>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</si>
  <si>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</si>
  <si>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</si>
  <si>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</si>
  <si>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</si>
  <si>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</si>
  <si>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</si>
  <si>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</si>
  <si>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</si>
  <si>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</si>
  <si>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</si>
  <si>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</si>
  <si>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</si>
  <si>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</si>
  <si>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</si>
  <si>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</si>
  <si>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</si>
  <si>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</si>
  <si>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</si>
  <si>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</si>
  <si>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</si>
  <si>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</si>
  <si>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</si>
  <si>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</si>
  <si>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</si>
  <si>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</si>
  <si>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</si>
  <si>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</si>
  <si>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</si>
  <si>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</si>
  <si>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</si>
  <si>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</si>
  <si>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</si>
  <si>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</si>
  <si>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</si>
  <si>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</si>
  <si>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</si>
  <si>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</si>
  <si>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</si>
  <si>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</si>
  <si>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</si>
  <si>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</si>
  <si>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</si>
  <si>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</si>
  <si>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</si>
  <si>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</si>
  <si>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</si>
  <si>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</si>
  <si>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</si>
  <si>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</si>
  <si>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</si>
  <si>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</si>
  <si>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</si>
  <si>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</si>
  <si>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</si>
  <si>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</si>
  <si>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</si>
  <si>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</si>
  <si>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</si>
  <si>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</si>
  <si>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</si>
  <si>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</si>
  <si>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</si>
  <si>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</si>
  <si>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</si>
  <si>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</si>
  <si>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</si>
  <si>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</si>
  <si>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</si>
  <si>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</si>
  <si>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</si>
  <si>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</si>
  <si>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</si>
  <si>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</si>
  <si>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</si>
  <si>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</si>
  <si>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</si>
  <si>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</si>
  <si>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</si>
  <si>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</si>
  <si>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</si>
  <si>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</si>
  <si>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</si>
  <si>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</si>
  <si>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</si>
  <si>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</si>
  <si>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</si>
  <si>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</si>
  <si>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</si>
  <si>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</si>
  <si>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</si>
  <si>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</si>
  <si>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</si>
  <si>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</si>
  <si>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</si>
  <si>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</si>
  <si>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</si>
  <si>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</si>
  <si>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</si>
  <si>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</si>
  <si>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</si>
  <si>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</si>
  <si>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</si>
  <si>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</si>
  <si>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</si>
  <si>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</si>
  <si>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</si>
  <si>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</si>
  <si>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</si>
  <si>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</si>
  <si>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</si>
  <si>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</si>
  <si>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</si>
  <si>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</si>
  <si>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</si>
  <si>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</si>
  <si>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</si>
  <si>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</si>
  <si>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</si>
  <si>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</si>
  <si>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</si>
  <si>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</si>
  <si>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</si>
  <si>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</si>
  <si>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</si>
  <si>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</si>
  <si>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</si>
  <si>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</si>
  <si>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</si>
  <si>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</si>
  <si>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</si>
  <si>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</si>
  <si>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</si>
  <si>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</si>
  <si>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</si>
  <si>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</si>
  <si>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</si>
  <si>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</si>
  <si>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</si>
  <si>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</si>
  <si>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</si>
  <si>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</si>
  <si>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</si>
  <si>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</si>
  <si>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</si>
  <si>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</si>
  <si>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</si>
  <si>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</si>
  <si>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</si>
  <si>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</si>
  <si>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</si>
  <si>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</si>
  <si>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</si>
  <si>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</si>
  <si>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</si>
  <si>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</si>
  <si>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</si>
  <si>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</si>
  <si>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</si>
  <si>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</si>
  <si>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</si>
  <si>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</si>
  <si>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</si>
  <si>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</si>
  <si>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</si>
  <si>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</si>
  <si>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</si>
  <si>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</si>
  <si>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</si>
  <si>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</si>
  <si>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</si>
  <si>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</si>
  <si>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</si>
  <si>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</si>
  <si>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</si>
  <si>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</si>
  <si>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</si>
  <si>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</si>
  <si>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</si>
  <si>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</si>
  <si>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</si>
  <si>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</si>
  <si>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</si>
  <si>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</si>
  <si>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</si>
  <si>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</si>
  <si>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</si>
  <si>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</si>
  <si>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</si>
  <si>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</si>
  <si>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</si>
  <si>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</si>
  <si>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</si>
  <si>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</si>
  <si>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</si>
  <si>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</si>
  <si>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</si>
  <si>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</si>
  <si>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</si>
  <si>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</si>
  <si>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</si>
  <si>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</si>
  <si>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</si>
  <si>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</si>
  <si>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</si>
  <si>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</si>
  <si>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</si>
  <si>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</si>
  <si>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</si>
  <si>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</si>
  <si>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</si>
  <si>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</si>
  <si>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</si>
  <si>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</si>
  <si>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</si>
  <si>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</si>
  <si>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</si>
  <si>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</si>
  <si>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</si>
  <si>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</si>
  <si>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</si>
  <si>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</si>
  <si>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</si>
  <si>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</si>
  <si>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</si>
  <si>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</si>
  <si>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</si>
  <si>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</si>
  <si>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</si>
  <si>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</si>
  <si>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</si>
  <si>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</si>
  <si>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</si>
  <si>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</si>
  <si>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</si>
  <si>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</si>
  <si>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</si>
  <si>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</si>
  <si>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</si>
  <si>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</si>
  <si>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</si>
  <si>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</si>
  <si>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</si>
  <si>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</si>
  <si>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</si>
  <si>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</si>
  <si>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</si>
  <si>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</si>
  <si>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</si>
  <si>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</si>
  <si>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</si>
  <si>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</si>
  <si>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</si>
  <si>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</si>
  <si>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</si>
  <si>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</si>
  <si>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</si>
  <si>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</si>
  <si>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</si>
  <si>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</si>
  <si>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</si>
  <si>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</si>
  <si>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</si>
  <si>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</si>
  <si>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</si>
  <si>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</si>
  <si>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</si>
  <si>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</si>
  <si>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</si>
  <si>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</si>
  <si>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</si>
  <si>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</si>
  <si>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</si>
  <si>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</si>
  <si>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</si>
  <si>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</si>
  <si>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</si>
  <si>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</si>
  <si>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</si>
  <si>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</si>
  <si>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</si>
  <si>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</si>
  <si>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</si>
  <si>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</si>
  <si>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</si>
  <si>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</si>
  <si>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</si>
  <si>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</si>
  <si>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</si>
  <si>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</si>
  <si>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</si>
  <si>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</si>
  <si>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</si>
  <si>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</si>
  <si>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</si>
  <si>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</si>
  <si>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</si>
  <si>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</si>
  <si>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</si>
  <si>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</si>
  <si>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</si>
  <si>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</si>
  <si>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</si>
  <si>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</si>
  <si>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</si>
  <si>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</si>
  <si>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</si>
  <si>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</si>
  <si>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</si>
  <si>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</si>
  <si>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</si>
  <si>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</si>
  <si>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</si>
  <si>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</si>
  <si>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</si>
  <si>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</si>
  <si>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</si>
  <si>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</si>
  <si>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</si>
  <si>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</si>
  <si>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</si>
  <si>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</si>
  <si>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</si>
  <si>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</si>
  <si>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</si>
  <si>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</si>
  <si>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</si>
  <si>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</si>
  <si>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</si>
  <si>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</si>
  <si>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</si>
  <si>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</si>
  <si>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</si>
  <si>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</si>
  <si>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</si>
  <si>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</si>
  <si>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</si>
  <si>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</si>
  <si>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</si>
  <si>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</si>
  <si>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</si>
  <si>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</si>
  <si>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</si>
  <si>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</si>
  <si>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</si>
  <si>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</si>
  <si>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</si>
  <si>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</si>
  <si>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</si>
  <si>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</si>
  <si>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</si>
  <si>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</si>
  <si>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</si>
  <si>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</si>
  <si>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</si>
  <si>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</si>
  <si>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</si>
  <si>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</si>
  <si>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</si>
  <si>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</si>
  <si>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</si>
  <si>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</si>
  <si>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</si>
  <si>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</si>
  <si>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</si>
  <si>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</si>
  <si>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</si>
  <si>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</si>
  <si>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</si>
  <si>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</si>
  <si>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</si>
  <si>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</si>
  <si>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</si>
  <si>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</si>
  <si>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</si>
  <si>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</si>
  <si>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</si>
  <si>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</si>
  <si>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</si>
  <si>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</si>
  <si>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</si>
  <si>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</si>
  <si>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</si>
  <si>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</si>
  <si>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</si>
  <si>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</si>
  <si>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</si>
  <si>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</si>
  <si>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</si>
  <si>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</si>
  <si>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</si>
  <si>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</si>
  <si>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</si>
  <si>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</si>
  <si>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</si>
  <si>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</si>
  <si>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</si>
  <si>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</si>
  <si>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</si>
  <si>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</si>
  <si>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</si>
  <si>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</si>
  <si>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</si>
  <si>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</si>
  <si>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</si>
  <si>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</si>
  <si>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</si>
  <si>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</si>
  <si>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</si>
  <si>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</si>
  <si>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</si>
  <si>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</si>
  <si>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</si>
  <si>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</si>
  <si>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</si>
  <si>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</si>
  <si>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</si>
  <si>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</si>
  <si>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</si>
  <si>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</si>
  <si>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</si>
  <si>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</si>
  <si>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</si>
  <si>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</si>
  <si>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</si>
  <si>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</si>
  <si>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</si>
  <si>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</si>
  <si>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</si>
  <si>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</si>
  <si>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</si>
  <si>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</si>
  <si>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</si>
  <si>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</si>
  <si>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</si>
  <si>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</si>
  <si>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</si>
  <si>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</si>
  <si>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</si>
  <si>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</si>
  <si>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</si>
  <si>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</si>
  <si>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</si>
  <si>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</si>
  <si>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</si>
  <si>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</si>
  <si>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</si>
  <si>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</si>
  <si>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</si>
  <si>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</si>
  <si>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</si>
  <si>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</si>
  <si>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</si>
  <si>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</si>
  <si>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</si>
  <si>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</si>
  <si>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</si>
  <si>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</si>
  <si>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</si>
  <si>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</si>
  <si>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</si>
  <si>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</si>
  <si>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</si>
  <si>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</si>
  <si>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</si>
  <si>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</si>
  <si>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</si>
  <si>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</si>
  <si>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</si>
  <si>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</si>
  <si>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</si>
  <si>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</si>
  <si>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</si>
  <si>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</si>
  <si>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</si>
  <si>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</si>
  <si>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</si>
  <si>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</si>
  <si>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</si>
  <si>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</si>
  <si>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</si>
  <si>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</si>
  <si>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</si>
  <si>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</si>
  <si>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</si>
  <si>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</si>
  <si>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</si>
  <si>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</si>
  <si>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</si>
  <si>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</si>
  <si>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</si>
  <si>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</si>
  <si>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</si>
  <si>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</si>
  <si>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</si>
  <si>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</si>
  <si>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</si>
  <si>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</si>
  <si>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</si>
  <si>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</si>
  <si>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</si>
  <si>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</si>
  <si>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</si>
  <si>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</si>
  <si>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</si>
  <si>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</si>
  <si>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</si>
  <si>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</si>
  <si>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</si>
  <si>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</si>
  <si>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</si>
  <si>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</si>
  <si>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</si>
  <si>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</si>
  <si>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</si>
  <si>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</si>
  <si>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</si>
  <si>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</si>
  <si>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</si>
  <si>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</si>
  <si>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</si>
  <si>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</si>
  <si>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</si>
  <si>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</si>
  <si>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</si>
  <si>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</si>
  <si>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</si>
  <si>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</si>
  <si>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</si>
  <si>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</si>
  <si>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</si>
  <si>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</si>
  <si>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</si>
  <si>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</si>
  <si>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</si>
  <si>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</si>
  <si>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</si>
  <si>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</si>
  <si>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</si>
  <si>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</si>
  <si>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</si>
  <si>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</si>
  <si>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</si>
  <si>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</si>
  <si>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</si>
  <si>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</si>
  <si>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</si>
  <si>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</si>
  <si>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</si>
  <si>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</si>
  <si>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</si>
  <si>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</si>
  <si>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</si>
  <si>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</si>
  <si>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</si>
  <si>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</si>
  <si>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</si>
  <si>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</si>
  <si>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</si>
  <si>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</si>
  <si>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</si>
  <si>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</si>
  <si>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</si>
  <si>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</si>
  <si>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</si>
  <si>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</si>
  <si>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</si>
  <si>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</si>
  <si>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</si>
  <si>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</si>
  <si>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</si>
  <si>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</si>
  <si>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</si>
  <si>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</si>
  <si>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</si>
  <si>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</si>
  <si>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</si>
  <si>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</si>
  <si>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</si>
  <si>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</si>
  <si>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</si>
  <si>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</si>
  <si>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</si>
  <si>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</si>
  <si>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</si>
  <si>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</si>
  <si>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</si>
  <si>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</si>
  <si>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</si>
  <si>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</si>
  <si>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</si>
  <si>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</si>
  <si>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</si>
  <si>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</si>
  <si>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</si>
  <si>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</si>
  <si>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</si>
  <si>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</si>
  <si>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</si>
  <si>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</si>
  <si>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</si>
  <si>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</si>
  <si>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</si>
  <si>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</si>
  <si>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</si>
  <si>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</si>
  <si>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</si>
  <si>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</si>
  <si>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</si>
  <si>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</si>
  <si>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</si>
  <si>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</si>
  <si>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</si>
  <si>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</si>
  <si>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</si>
  <si>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</si>
  <si>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</si>
  <si>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</si>
  <si>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</si>
  <si>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</si>
  <si>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</si>
  <si>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</si>
  <si>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</si>
  <si>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</si>
  <si>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</si>
  <si>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</si>
  <si>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</si>
  <si>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</si>
  <si>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</si>
  <si>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</si>
  <si>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</si>
  <si>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</si>
  <si>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</si>
  <si>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</si>
  <si>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</si>
  <si>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</si>
  <si>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</si>
  <si>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</si>
  <si>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</si>
  <si>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</si>
  <si>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</si>
  <si>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</si>
  <si>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</si>
  <si>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</si>
  <si>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</si>
  <si>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</si>
  <si>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</si>
  <si>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</si>
  <si>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</si>
  <si>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</si>
  <si>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</si>
  <si>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</si>
  <si>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</si>
  <si>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</si>
  <si>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</si>
  <si>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</si>
  <si>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</si>
  <si>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</si>
  <si>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</si>
  <si>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</si>
  <si>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</si>
  <si>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</si>
  <si>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</si>
  <si>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</si>
  <si>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</si>
  <si>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</si>
  <si>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</si>
  <si>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</si>
  <si>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</si>
  <si>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</si>
  <si>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</si>
  <si>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</si>
  <si>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</si>
  <si>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</si>
  <si>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</si>
  <si>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</si>
  <si>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</si>
  <si>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</si>
  <si>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</si>
  <si>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</si>
  <si>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</si>
  <si>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</si>
  <si>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</si>
  <si>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</si>
  <si>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</si>
  <si>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</si>
  <si>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</si>
  <si>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</si>
  <si>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</si>
  <si>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</si>
  <si>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</si>
  <si>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</si>
  <si>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</si>
  <si>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</si>
  <si>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</si>
  <si>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</si>
  <si>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</si>
  <si>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</si>
  <si>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</si>
  <si>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</si>
  <si>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</si>
  <si>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</si>
  <si>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</si>
  <si>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</si>
  <si>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</si>
  <si>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</si>
  <si>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</si>
  <si>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</si>
  <si>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</si>
  <si>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</si>
  <si>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</si>
  <si>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</si>
  <si>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</si>
  <si>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</si>
  <si>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</si>
  <si>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</si>
  <si>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</si>
  <si>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</si>
  <si>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</si>
  <si>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</si>
  <si>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</si>
  <si>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</si>
  <si>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</si>
  <si>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</si>
  <si>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</si>
  <si>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</si>
  <si>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</si>
  <si>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</si>
  <si>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</si>
  <si>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</si>
  <si>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</si>
  <si>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</si>
  <si>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</si>
  <si>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</si>
  <si>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</si>
  <si>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</si>
  <si>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</si>
  <si>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</si>
  <si>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</si>
  <si>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</si>
  <si>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</si>
  <si>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</si>
  <si>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</si>
  <si>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</si>
  <si>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</si>
  <si>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</si>
  <si>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</si>
  <si>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</si>
  <si>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</si>
  <si>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</si>
  <si>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</si>
  <si>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</si>
  <si>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</si>
  <si>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</si>
  <si>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</si>
  <si>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</si>
  <si>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</si>
  <si>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</si>
  <si>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</si>
  <si>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</si>
  <si>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</si>
  <si>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</si>
  <si>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</si>
  <si>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</si>
  <si>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</si>
  <si>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</si>
  <si>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</si>
  <si>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</si>
  <si>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</si>
  <si>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</si>
  <si>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</si>
  <si>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</si>
  <si>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</si>
  <si>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</si>
  <si>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</si>
  <si>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</si>
  <si>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</si>
  <si>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</si>
  <si>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</si>
  <si>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</si>
  <si>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</si>
  <si>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</si>
  <si>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</si>
  <si>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</si>
  <si>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</si>
  <si>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</si>
  <si>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</si>
  <si>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</si>
  <si>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</si>
  <si>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</si>
  <si>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</si>
  <si>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</si>
  <si>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</si>
  <si>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</si>
  <si>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</si>
  <si>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</si>
  <si>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</si>
  <si>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</si>
  <si>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</si>
  <si>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</si>
  <si>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</si>
  <si>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</si>
  <si>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</si>
  <si>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</si>
  <si>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</si>
  <si>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</si>
  <si>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</si>
  <si>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</si>
  <si>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</si>
  <si>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</si>
  <si>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</si>
  <si>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</si>
  <si>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</si>
  <si>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</si>
  <si>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</si>
  <si>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</si>
  <si>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</si>
  <si>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</si>
  <si>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</si>
  <si>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</si>
  <si>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</si>
  <si>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</si>
  <si>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</si>
  <si>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</si>
  <si>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</si>
  <si>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</si>
  <si>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</si>
  <si>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</si>
  <si>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</si>
  <si>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</si>
  <si>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</si>
  <si>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</si>
  <si>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</si>
  <si>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</si>
  <si>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</si>
  <si>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</si>
  <si>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</si>
  <si>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</si>
  <si>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</si>
  <si>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</si>
  <si>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</si>
  <si>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</si>
  <si>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</si>
  <si>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</si>
  <si>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</si>
  <si>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</si>
  <si>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</si>
  <si>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</si>
  <si>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</si>
  <si>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</si>
  <si>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</si>
  <si>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</si>
  <si>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</si>
  <si>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</si>
  <si>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</si>
  <si>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</si>
  <si>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</si>
  <si>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</si>
  <si>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</si>
  <si>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</si>
  <si>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</si>
  <si>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</si>
  <si>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</si>
  <si>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</si>
  <si>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</si>
  <si>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</si>
  <si>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</si>
  <si>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</si>
  <si>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</si>
  <si>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</si>
  <si>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</si>
  <si>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</si>
  <si>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</si>
  <si>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</si>
  <si>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</si>
  <si>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</si>
  <si>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</si>
  <si>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</si>
  <si>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</si>
  <si>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</si>
  <si>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</si>
  <si>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</si>
  <si>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</si>
  <si>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</si>
  <si>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</si>
  <si>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</si>
  <si>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</si>
  <si>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</si>
  <si>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</si>
  <si>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</si>
  <si>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</si>
  <si>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</si>
  <si>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</si>
  <si>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</si>
  <si>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</si>
  <si>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</si>
  <si>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</si>
  <si>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</si>
  <si>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</si>
  <si>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</si>
  <si>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</si>
  <si>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</si>
  <si>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</si>
  <si>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</si>
  <si>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</si>
  <si>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</si>
  <si>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</si>
  <si>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</si>
  <si>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</si>
  <si>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</si>
  <si>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</si>
  <si>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</si>
  <si>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</si>
  <si>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</si>
  <si>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</si>
  <si>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</si>
  <si>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</si>
  <si>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</si>
  <si>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</si>
  <si>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</si>
  <si>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</si>
  <si>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</si>
  <si>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</si>
  <si>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</si>
  <si>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</si>
  <si>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</si>
  <si>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</si>
  <si>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</si>
  <si>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</si>
  <si>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</si>
  <si>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</si>
  <si>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</si>
  <si>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</si>
  <si>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</si>
  <si>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</si>
  <si>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</si>
  <si>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</si>
  <si>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</si>
  <si>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</si>
  <si>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</si>
  <si>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</si>
  <si>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</si>
  <si>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</si>
  <si>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</si>
  <si>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</si>
  <si>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</si>
  <si>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</si>
  <si>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</si>
  <si>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</si>
  <si>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</si>
  <si>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</si>
  <si>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</si>
  <si>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</si>
  <si>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</si>
  <si>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</si>
  <si>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</si>
  <si>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</si>
  <si>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</si>
  <si>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</si>
  <si>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</si>
  <si>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</si>
  <si>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</si>
  <si>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</si>
  <si>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</si>
  <si>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</si>
  <si>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</si>
  <si>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</si>
  <si>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</si>
  <si>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</si>
  <si>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</si>
  <si>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</si>
  <si>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</si>
  <si>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</si>
  <si>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</si>
  <si>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</si>
  <si>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</si>
  <si>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</si>
  <si>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</si>
  <si>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</si>
  <si>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</si>
  <si>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</si>
  <si>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</si>
  <si>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</si>
  <si>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</si>
  <si>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</si>
  <si>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</si>
  <si>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</si>
  <si>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</si>
  <si>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</si>
  <si>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</si>
  <si>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</si>
  <si>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</si>
  <si>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</si>
  <si>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</si>
  <si>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</si>
  <si>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</si>
  <si>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</si>
  <si>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</si>
  <si>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</si>
  <si>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</si>
  <si>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</si>
  <si>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</si>
  <si>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</si>
  <si>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</si>
  <si>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</si>
  <si>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</si>
  <si>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</si>
  <si>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</si>
  <si>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</si>
  <si>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</si>
  <si>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</si>
  <si>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</si>
  <si>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</si>
  <si>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</si>
  <si>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</si>
  <si>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</si>
  <si>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</si>
  <si>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</si>
  <si>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</si>
  <si>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</si>
  <si>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</si>
  <si>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</si>
  <si>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</si>
  <si>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</si>
  <si>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</si>
  <si>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</si>
  <si>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</si>
  <si>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</si>
  <si>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</si>
  <si>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</si>
  <si>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</si>
  <si>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</si>
  <si>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</si>
  <si>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</si>
  <si>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</si>
  <si>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</si>
  <si>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</si>
  <si>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</si>
  <si>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</si>
  <si>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</si>
  <si>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</si>
  <si>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</si>
  <si>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</si>
  <si>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</si>
  <si>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</si>
  <si>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</si>
  <si>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</si>
  <si>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</si>
  <si>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</si>
  <si>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</si>
  <si>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</si>
  <si>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</si>
  <si>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</si>
  <si>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</si>
  <si>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</si>
  <si>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</si>
  <si>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</si>
  <si>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</si>
  <si>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</si>
  <si>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</si>
  <si>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</si>
  <si>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</si>
  <si>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</si>
  <si>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</si>
  <si>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</si>
  <si>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</si>
  <si>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</si>
  <si>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</si>
  <si>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</si>
  <si>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</si>
  <si>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</si>
  <si>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</si>
  <si>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</si>
  <si>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</si>
  <si>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</si>
  <si>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</si>
  <si>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</si>
  <si>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</si>
  <si>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</si>
  <si>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</si>
  <si>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</si>
  <si>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</si>
  <si>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</si>
  <si>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</si>
  <si>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</si>
  <si>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</si>
  <si>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</si>
  <si>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</si>
  <si>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</si>
  <si>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</si>
  <si>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</si>
  <si>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</si>
  <si>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</si>
  <si>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</si>
  <si>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</si>
  <si>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</si>
  <si>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</si>
  <si>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</si>
  <si>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</si>
  <si>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</si>
  <si>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</si>
  <si>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</si>
  <si>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</si>
  <si>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</si>
  <si>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</si>
  <si>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</si>
  <si>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</si>
  <si>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</si>
  <si>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</si>
  <si>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</si>
  <si>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</si>
  <si>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</si>
  <si>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</si>
  <si>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</si>
  <si>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</si>
  <si>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</si>
  <si>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</si>
  <si>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</si>
  <si>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</si>
  <si>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</si>
  <si>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</si>
  <si>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</si>
  <si>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</si>
  <si>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</si>
  <si>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</si>
  <si>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</si>
  <si>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</si>
  <si>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</si>
  <si>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</si>
  <si>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</si>
  <si>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</si>
  <si>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</si>
  <si>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</si>
  <si>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</si>
  <si>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</si>
  <si>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</si>
  <si>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</si>
  <si>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</si>
  <si>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</si>
  <si>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</si>
  <si>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</si>
  <si>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</si>
  <si>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</si>
  <si>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</si>
  <si>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</si>
  <si>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</si>
  <si>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</si>
  <si>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</si>
  <si>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</si>
  <si>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</si>
  <si>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</si>
  <si>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</si>
  <si>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</si>
  <si>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</si>
  <si>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</si>
  <si>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</si>
  <si>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</si>
  <si>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</si>
  <si>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</si>
  <si>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</si>
  <si>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</si>
  <si>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</si>
  <si>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</si>
  <si>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</si>
  <si>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</si>
  <si>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</si>
  <si>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</si>
  <si>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</si>
  <si>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</si>
  <si>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</si>
  <si>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</si>
  <si>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</si>
  <si>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</si>
  <si>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</si>
  <si>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</si>
  <si>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</si>
  <si>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</si>
  <si>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</si>
  <si>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</si>
  <si>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</si>
  <si>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</si>
  <si>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</si>
  <si>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</si>
  <si>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</si>
  <si>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</si>
  <si>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</si>
  <si>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</si>
  <si>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</si>
  <si>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</si>
  <si>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</si>
  <si>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</si>
  <si>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</si>
  <si>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</si>
  <si>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</si>
  <si>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</si>
  <si>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</si>
  <si>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</si>
  <si>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</si>
  <si>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</si>
  <si>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</si>
  <si>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</si>
  <si>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</si>
  <si>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</si>
  <si>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</si>
  <si>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</si>
  <si>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</si>
  <si>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</si>
  <si>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</si>
  <si>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</si>
  <si>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</si>
  <si>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</si>
  <si>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</si>
  <si>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</si>
  <si>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</si>
  <si>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</si>
  <si>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</si>
  <si>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</si>
  <si>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</si>
  <si>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</si>
  <si>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</si>
  <si>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</si>
  <si>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</si>
  <si>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</si>
  <si>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</si>
  <si>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</si>
  <si>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</si>
  <si>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</si>
  <si>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</si>
  <si>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</si>
  <si>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</si>
  <si>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</si>
  <si>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</si>
  <si>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</si>
  <si>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</si>
  <si>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</si>
  <si>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</si>
  <si>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</si>
  <si>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</si>
  <si>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</si>
  <si>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</si>
  <si>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</si>
  <si>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</si>
  <si>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</si>
  <si>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</si>
  <si>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</si>
  <si>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</si>
  <si>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</si>
  <si>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</si>
  <si>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</si>
  <si>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</si>
  <si>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</si>
  <si>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</si>
  <si>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</si>
  <si>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</si>
  <si>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</si>
  <si>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</si>
  <si>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</si>
  <si>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</si>
  <si>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</si>
  <si>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</si>
  <si>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</si>
  <si>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</si>
  <si>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</si>
  <si>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</si>
  <si>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</si>
  <si>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</si>
  <si>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</si>
  <si>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</si>
  <si>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</si>
  <si>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</si>
  <si>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</si>
  <si>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</si>
  <si>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</si>
  <si>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</si>
  <si>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</si>
  <si>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</si>
  <si>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</si>
  <si>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</si>
  <si>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</si>
  <si>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</si>
  <si>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</si>
  <si>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</si>
  <si>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</si>
  <si>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</si>
  <si>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</si>
  <si>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</si>
  <si>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</si>
  <si>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</si>
  <si>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</si>
  <si>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</si>
  <si>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</si>
  <si>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</si>
  <si>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</si>
  <si>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</si>
  <si>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</si>
  <si>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</si>
  <si>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</si>
  <si>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</si>
  <si>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</si>
  <si>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</si>
  <si>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</si>
  <si>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</si>
  <si>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</si>
  <si>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</si>
  <si>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</si>
  <si>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</si>
  <si>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</si>
  <si>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</si>
  <si>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</si>
  <si>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</si>
  <si>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</si>
  <si>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</si>
  <si>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</si>
  <si>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</si>
  <si>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</si>
  <si>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</si>
  <si>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</si>
  <si>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</si>
  <si>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</si>
  <si>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</si>
  <si>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</si>
  <si>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</si>
  <si>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</si>
  <si>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</si>
  <si>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</si>
  <si>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</si>
  <si>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</si>
  <si>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</si>
  <si>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</si>
  <si>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</si>
  <si>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</si>
  <si>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</si>
  <si>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</si>
  <si>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</si>
  <si>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</si>
  <si>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</si>
  <si>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</si>
  <si>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</si>
  <si>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</si>
  <si>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</si>
  <si>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</si>
  <si>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</si>
  <si>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</si>
  <si>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</si>
  <si>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</si>
  <si>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</si>
  <si>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</si>
  <si>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</si>
  <si>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</si>
  <si>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</si>
  <si>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</si>
  <si>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</si>
  <si>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</si>
  <si>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</si>
  <si>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</si>
  <si>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</si>
  <si>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</si>
  <si>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</si>
  <si>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</si>
  <si>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</si>
  <si>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</si>
  <si>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</si>
  <si>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</si>
  <si>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</si>
  <si>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</si>
  <si>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</si>
  <si>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</si>
  <si>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</si>
  <si>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</si>
  <si>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</si>
  <si>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</si>
  <si>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</si>
  <si>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</si>
  <si>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</si>
  <si>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</si>
  <si>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</si>
  <si>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</si>
  <si>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</si>
  <si>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</si>
  <si>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</si>
  <si>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</si>
  <si>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</si>
  <si>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</si>
  <si>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</si>
  <si>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</si>
  <si>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</si>
  <si>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</si>
  <si>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</si>
  <si>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</si>
  <si>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</si>
  <si>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</si>
  <si>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</si>
  <si>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</si>
  <si>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</si>
  <si>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</si>
  <si>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</si>
  <si>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</si>
  <si>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</si>
  <si>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</si>
  <si>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</si>
  <si>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</si>
  <si>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</si>
  <si>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</si>
  <si>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</si>
  <si>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</si>
  <si>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</si>
  <si>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</si>
  <si>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</si>
  <si>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</si>
  <si>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</si>
  <si>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</si>
  <si>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</si>
  <si>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</si>
  <si>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</si>
  <si>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</si>
  <si>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</si>
  <si>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</si>
  <si>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</si>
  <si>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</si>
  <si>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</si>
  <si>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</si>
  <si>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</si>
  <si>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</si>
  <si>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</si>
  <si>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</si>
  <si>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</si>
  <si>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</si>
  <si>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</si>
  <si>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</si>
  <si>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</si>
  <si>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</si>
  <si>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</si>
  <si>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</si>
  <si>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</si>
  <si>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</si>
  <si>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</si>
  <si>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</si>
  <si>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</si>
  <si>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</si>
  <si>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</si>
  <si>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</si>
  <si>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</si>
  <si>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</si>
  <si>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</si>
  <si>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</si>
  <si>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</si>
  <si>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</si>
  <si>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</si>
  <si>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</si>
  <si>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</si>
  <si>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</si>
  <si>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</si>
  <si>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</si>
  <si>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</si>
  <si>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</si>
  <si>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</si>
  <si>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</si>
  <si>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</si>
  <si>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</si>
  <si>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</si>
  <si>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</si>
  <si>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</si>
  <si>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</si>
  <si>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</si>
  <si>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</si>
  <si>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</si>
  <si>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</si>
  <si>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</si>
  <si>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</si>
  <si>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</si>
  <si>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</si>
  <si>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</si>
  <si>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</si>
  <si>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</si>
  <si>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</si>
  <si>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</si>
  <si>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</si>
  <si>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</si>
  <si>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</si>
  <si>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</si>
  <si>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</si>
  <si>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</si>
  <si>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</si>
  <si>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</si>
  <si>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</si>
  <si>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</si>
  <si>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</si>
  <si>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</si>
  <si>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</si>
  <si>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</si>
  <si>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</si>
  <si>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</si>
  <si>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</si>
  <si>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</si>
  <si>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</si>
  <si>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</si>
  <si>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</si>
  <si>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</si>
  <si>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</si>
  <si>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</si>
  <si>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</si>
  <si>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</si>
  <si>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</si>
  <si>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</si>
  <si>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</si>
  <si>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</si>
  <si>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</si>
  <si>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</si>
  <si>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</si>
  <si>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</si>
  <si>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</si>
  <si>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</si>
  <si>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</si>
  <si>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</si>
  <si>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</si>
  <si>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</si>
  <si>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</si>
  <si>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</si>
  <si>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</si>
  <si>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</si>
  <si>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</si>
  <si>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</si>
  <si>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</si>
  <si>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</si>
  <si>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</si>
  <si>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</si>
  <si>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</si>
  <si>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</si>
  <si>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</si>
  <si>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</si>
  <si>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</si>
  <si>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</si>
  <si>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</si>
  <si>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</si>
  <si>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</si>
  <si>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</si>
  <si>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</si>
  <si>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</si>
  <si>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</si>
  <si>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</si>
  <si>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</si>
  <si>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</si>
  <si>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</si>
  <si>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</si>
  <si>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</si>
  <si>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</si>
  <si>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</si>
  <si>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</si>
  <si>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</si>
  <si>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</si>
  <si>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</si>
  <si>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</si>
  <si>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</si>
  <si>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</si>
  <si>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</si>
  <si>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</si>
  <si>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</si>
  <si>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</si>
  <si>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</si>
  <si>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</si>
  <si>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</si>
  <si>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</si>
  <si>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</si>
  <si>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</si>
  <si>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</si>
  <si>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</si>
  <si>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</si>
  <si>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</si>
  <si>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</si>
  <si>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</si>
  <si>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</si>
  <si>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</si>
  <si>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</si>
  <si>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</si>
  <si>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</si>
  <si>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</si>
  <si>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</si>
  <si>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</si>
  <si>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</si>
  <si>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</si>
  <si>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</si>
  <si>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</si>
  <si>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</si>
  <si>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</si>
  <si>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</si>
  <si>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</si>
  <si>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</si>
  <si>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</si>
  <si>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</si>
  <si>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</si>
  <si>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</si>
  <si>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</si>
  <si>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</si>
  <si>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</si>
  <si>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</si>
  <si>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</si>
  <si>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</si>
  <si>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</si>
  <si>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</si>
  <si>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</si>
  <si>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</si>
  <si>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</si>
  <si>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</si>
  <si>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</si>
  <si>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</si>
  <si>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</si>
  <si>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</si>
  <si>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</si>
  <si>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</si>
  <si>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</si>
  <si>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</si>
  <si>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</si>
  <si>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</si>
  <si>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</si>
  <si>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</si>
  <si>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</si>
  <si>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</si>
  <si>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</si>
  <si>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</si>
  <si>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</si>
  <si>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</si>
  <si>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</si>
  <si>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</si>
  <si>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</si>
  <si>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</si>
  <si>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</si>
  <si>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</si>
  <si>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</si>
  <si>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</si>
  <si>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</si>
  <si>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</si>
  <si>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</si>
  <si>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</si>
  <si>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</si>
  <si>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</si>
  <si>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</si>
  <si>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</si>
  <si>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</si>
  <si>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</si>
  <si>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</si>
  <si>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</si>
  <si>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</si>
  <si>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</si>
  <si>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</si>
  <si>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</si>
  <si>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</si>
  <si>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</si>
  <si>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</si>
  <si>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</si>
  <si>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</si>
  <si>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</si>
  <si>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</si>
  <si>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</si>
  <si>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</si>
  <si>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</si>
  <si>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</si>
  <si>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</si>
  <si>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</si>
  <si>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</si>
  <si>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</si>
  <si>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</si>
  <si>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</si>
  <si>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</si>
  <si>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</si>
  <si>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</si>
  <si>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</si>
  <si>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</si>
  <si>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</si>
  <si>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</si>
  <si>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</si>
  <si>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</si>
  <si>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</si>
  <si>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</si>
  <si>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</si>
  <si>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</si>
  <si>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</si>
  <si>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</si>
  <si>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</si>
  <si>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</si>
  <si>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</si>
  <si>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</si>
  <si>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</si>
  <si>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</si>
  <si>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</si>
  <si>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</si>
  <si>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</si>
  <si>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</si>
  <si>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</si>
  <si>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</si>
  <si>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</si>
  <si>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</si>
  <si>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</si>
  <si>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</si>
  <si>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</si>
  <si>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</si>
  <si>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</si>
  <si>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</si>
  <si>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</si>
  <si>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</si>
  <si>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</si>
  <si>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</si>
  <si>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</si>
  <si>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</si>
  <si>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</si>
  <si>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</si>
  <si>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</si>
  <si>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</si>
  <si>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</si>
  <si>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</si>
  <si>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</si>
  <si>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</si>
  <si>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</si>
  <si>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</si>
  <si>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</si>
  <si>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</si>
  <si>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</si>
  <si>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</si>
  <si>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</si>
  <si>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</si>
  <si>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</si>
  <si>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</si>
  <si>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</si>
  <si>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</si>
  <si>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</si>
  <si>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</si>
  <si>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</si>
  <si>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</si>
  <si>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</si>
  <si>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</si>
  <si>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</si>
  <si>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</si>
  <si>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</si>
  <si>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</si>
  <si>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</si>
  <si>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</si>
  <si>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</si>
  <si>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</si>
  <si>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</si>
  <si>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</si>
  <si>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</si>
  <si>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</si>
  <si>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</si>
  <si>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</si>
  <si>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</si>
  <si>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</si>
  <si>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</si>
  <si>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</si>
  <si>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</si>
  <si>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</si>
  <si>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</si>
  <si>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</si>
  <si>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</si>
  <si>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</si>
  <si>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</si>
  <si>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</si>
  <si>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</si>
  <si>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</si>
  <si>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</si>
  <si>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</si>
  <si>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</si>
  <si>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</si>
  <si>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</si>
  <si>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</si>
  <si>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</si>
  <si>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</si>
  <si>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</si>
  <si>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</si>
  <si>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</si>
  <si>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</si>
  <si>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</si>
  <si>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</si>
  <si>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</si>
  <si>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</si>
  <si>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</si>
  <si>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</si>
  <si>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</si>
  <si>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</si>
  <si>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</si>
  <si>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</si>
  <si>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</si>
  <si>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</si>
  <si>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</si>
  <si>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</si>
  <si>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</si>
  <si>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</si>
  <si>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</si>
  <si>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</si>
  <si>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</si>
  <si>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</si>
  <si>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</si>
  <si>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</si>
  <si>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</si>
  <si>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</si>
  <si>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</si>
  <si>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</si>
  <si>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</si>
  <si>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</si>
  <si>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</si>
  <si>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</si>
  <si>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</si>
  <si>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</si>
  <si>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</si>
  <si>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</si>
  <si>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</si>
  <si>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</si>
  <si>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</si>
  <si>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</si>
  <si>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</si>
  <si>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</si>
  <si>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</si>
  <si>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</si>
  <si>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</si>
  <si>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</si>
  <si>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</si>
  <si>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</si>
  <si>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</si>
  <si>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</si>
  <si>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</si>
  <si>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</si>
  <si>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</si>
  <si>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</si>
  <si>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</si>
  <si>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</si>
  <si>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</si>
  <si>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</si>
  <si>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</si>
  <si>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</si>
  <si>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</si>
  <si>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</si>
  <si>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</si>
  <si>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</si>
  <si>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</si>
  <si>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</si>
  <si>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</si>
  <si>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</si>
  <si>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</si>
  <si>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</si>
  <si>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</si>
  <si>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</si>
  <si>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</si>
  <si>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</si>
  <si>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</si>
  <si>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</si>
  <si>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</si>
  <si>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</si>
  <si>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</si>
  <si>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</si>
  <si>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</si>
  <si>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</si>
  <si>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</si>
  <si>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</si>
  <si>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</si>
  <si>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</si>
  <si>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</si>
  <si>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</si>
  <si>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</si>
  <si>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</si>
  <si>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</si>
  <si>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</si>
  <si>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</si>
  <si>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</si>
  <si>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</si>
  <si>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</si>
  <si>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</si>
  <si>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</si>
  <si>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</si>
  <si>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</si>
  <si>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</si>
  <si>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</si>
  <si>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</si>
  <si>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</si>
  <si>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</si>
  <si>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</si>
  <si>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</si>
  <si>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</si>
  <si>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</si>
  <si>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</si>
  <si>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</si>
  <si>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</si>
  <si>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</si>
  <si>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</si>
  <si>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</si>
  <si>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</si>
  <si>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</si>
  <si>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</si>
  <si>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</si>
  <si>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</si>
  <si>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</si>
  <si>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</si>
  <si>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</si>
  <si>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</si>
  <si>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</si>
  <si>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</si>
  <si>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</si>
  <si>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</si>
  <si>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</si>
  <si>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</si>
  <si>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</si>
  <si>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</si>
  <si>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</si>
  <si>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</si>
  <si>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</si>
  <si>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</si>
  <si>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</si>
  <si>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</si>
  <si>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</si>
  <si>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</si>
  <si>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</si>
  <si>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</si>
  <si>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</si>
  <si>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</si>
  <si>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</si>
  <si>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</si>
  <si>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</si>
  <si>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</si>
  <si>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</si>
  <si>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</si>
  <si>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</si>
  <si>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</si>
  <si>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</si>
  <si>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</si>
  <si>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</si>
  <si>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</si>
  <si>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</si>
  <si>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</si>
  <si>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</si>
  <si>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</si>
  <si>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</si>
  <si>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</si>
  <si>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</si>
  <si>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</si>
  <si>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</si>
  <si>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</si>
  <si>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</si>
  <si>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</si>
  <si>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</si>
  <si>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</si>
  <si>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</si>
  <si>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</si>
  <si>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</si>
  <si>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</si>
  <si>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</si>
  <si>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</si>
  <si>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</si>
  <si>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</si>
  <si>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</si>
  <si>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</si>
  <si>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</si>
  <si>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</si>
  <si>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</si>
  <si>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</si>
  <si>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</si>
  <si>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</si>
  <si>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</si>
  <si>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</si>
  <si>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</si>
  <si>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</si>
  <si>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</si>
  <si>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</si>
  <si>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</si>
  <si>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</si>
  <si>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</si>
  <si>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</si>
  <si>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</si>
  <si>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</si>
  <si>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</si>
  <si>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</si>
  <si>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</si>
  <si>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</si>
  <si>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</si>
  <si>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</si>
  <si>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</si>
  <si>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</si>
  <si>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</si>
  <si>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</si>
  <si>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</si>
  <si>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</si>
  <si>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</si>
  <si>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</si>
  <si>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</si>
  <si>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</si>
  <si>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</si>
  <si>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</si>
  <si>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</si>
  <si>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</si>
  <si>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</si>
  <si>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</si>
  <si>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</si>
  <si>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</si>
  <si>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</si>
  <si>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</si>
  <si>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</si>
  <si>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</si>
  <si>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</si>
  <si>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</si>
  <si>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</si>
  <si>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</si>
  <si>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</si>
  <si>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</si>
  <si>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</si>
  <si>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</si>
  <si>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</si>
  <si>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</si>
  <si>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</si>
  <si>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</si>
  <si>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</si>
  <si>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</si>
  <si>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</si>
  <si>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</si>
  <si>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</si>
  <si>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</si>
  <si>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</si>
  <si>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</si>
  <si>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</si>
  <si>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</si>
  <si>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</si>
  <si>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</si>
  <si>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</si>
  <si>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</si>
  <si>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</si>
  <si>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</si>
  <si>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</si>
  <si>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</si>
  <si>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</si>
  <si>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</si>
  <si>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</si>
  <si>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</si>
  <si>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</si>
  <si>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</si>
  <si>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</si>
  <si>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</si>
  <si>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</si>
  <si>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</si>
  <si>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</si>
  <si>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</si>
  <si>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</si>
  <si>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</si>
  <si>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</si>
  <si>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</si>
  <si>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</si>
  <si>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</si>
  <si>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</si>
  <si>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</si>
  <si>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</si>
  <si>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</si>
  <si>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</si>
  <si>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</si>
  <si>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</si>
  <si>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</si>
  <si>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</si>
  <si>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</si>
  <si>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</si>
  <si>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</si>
  <si>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</si>
  <si>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</si>
  <si>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</si>
  <si>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</si>
  <si>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</si>
  <si>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</si>
  <si>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</si>
  <si>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</si>
  <si>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</si>
  <si>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</si>
  <si>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</si>
  <si>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</si>
  <si>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</si>
  <si>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</si>
  <si>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</si>
  <si>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</si>
  <si>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</si>
  <si>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</si>
  <si>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</si>
  <si>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</si>
  <si>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</si>
  <si>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</si>
  <si>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</si>
  <si>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</si>
  <si>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</si>
  <si>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</si>
  <si>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</si>
  <si>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</si>
  <si>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</si>
  <si>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</si>
  <si>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</si>
  <si>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</si>
  <si>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</si>
  <si>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</si>
  <si>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</si>
  <si>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</si>
  <si>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</si>
  <si>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</si>
  <si>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</si>
  <si>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</si>
  <si>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</si>
  <si>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</si>
  <si>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</si>
  <si>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</si>
  <si>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</si>
  <si>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</si>
  <si>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</si>
  <si>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</si>
  <si>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</si>
  <si>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</si>
  <si>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</si>
  <si>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</si>
  <si>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</si>
  <si>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</si>
  <si>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</si>
  <si>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</si>
  <si>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</si>
  <si>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</si>
  <si>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</si>
  <si>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</si>
  <si>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</si>
  <si>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</si>
  <si>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</si>
  <si>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</si>
  <si>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</si>
  <si>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</si>
  <si>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</si>
  <si>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</si>
  <si>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</si>
  <si>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</si>
  <si>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</si>
  <si>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</si>
  <si>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</si>
  <si>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</si>
  <si>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</si>
  <si>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</si>
  <si>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</si>
  <si>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</si>
  <si>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</si>
  <si>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</si>
  <si>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</si>
  <si>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</si>
  <si>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</si>
  <si>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</si>
  <si>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</si>
  <si>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</si>
  <si>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</si>
  <si>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</si>
  <si>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</si>
  <si>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</si>
  <si>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</si>
  <si>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</si>
  <si>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</si>
  <si>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</si>
  <si>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</si>
  <si>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</si>
  <si>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</si>
  <si>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</si>
  <si>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</si>
  <si>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</si>
  <si>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</si>
  <si>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</si>
  <si>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</si>
  <si>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</si>
  <si>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</si>
  <si>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</si>
  <si>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</si>
  <si>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</si>
  <si>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</si>
  <si>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</si>
  <si>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</si>
  <si>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</si>
  <si>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</si>
  <si>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</si>
  <si>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</si>
  <si>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</si>
  <si>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</si>
  <si>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</si>
  <si>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</si>
  <si>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</si>
  <si>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</si>
  <si>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</si>
  <si>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</si>
  <si>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</si>
  <si>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</si>
  <si>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</si>
  <si>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</si>
  <si>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</si>
  <si>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</si>
  <si>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</si>
  <si>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</si>
  <si>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PCM-20251002-00002124</t>
  </si>
  <si>
    <t>EM team moved need 40 min</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</si>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</sst>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1">
    <sortCondition ref="H1:H6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7" totalsRowShown="0" headerRowDxfId="31" dataDxfId="30" headerRowBorderDxfId="28" tableBorderDxfId="29">
  <autoFilter ref="A1:L2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6" totalsRowShown="0" headerRowDxfId="15" dataDxfId="14" headerRowBorderDxfId="12" tableBorderDxfId="13">
  <autoFilter ref="A1:L3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269.9129313657395</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16.291947569443437</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45932.861357291666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45932.861357291666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45932.861357291666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45932.861357291666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45932.861357291666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45932.861357291666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45932.861357291666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45932.861357291666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45932.861357291666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45932.861357291666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45932.861357291666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45932.861357291666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45932.861357291666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45932.861357291666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45932.861357291666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45932.861357291666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45932.861357291666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45932.861357291666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45932.861357291666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45932.861357291666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45932.861357291666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45932.861357291666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45932.861357291666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45932.861357291666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45932.861357291666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45932.861357291666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45932.861357291666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45932.861357291666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45932.861357291666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45932.861357291666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45932.861357291666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45932.861357291666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45932.861357291666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45932.861357291666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45932.861357291666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45932.861357291666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45932.861357291666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45932.861357291666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45932.861357291666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45932.861357291666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45932.861357291666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45932.861357291666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45932.861357291666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45932.861357291666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45932.861357291666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45932.861357291666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45932.861357291666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45932.861357291666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45932.861357291666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45932.861357291666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45932.861357291666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45932.861357291666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45932.861357291666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45932.861357291666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45932.861357291666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45932.861357291666</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45932.861357291666</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45932.861357291666</v>
      </c>
      <c r="H61" s="68"/>
      <c r="I61" s="73" t="str">
        <f>IFERROR(VLOOKUP(D61,DB!A:F,6,0),"")</f>
        <v/>
      </c>
      <c r="J61" s="73" t="str">
        <f>IFERROR(VLOOKUP(D61,DB!A:G,7,0),"")</f>
        <v/>
      </c>
      <c r="K61" s="69"/>
      <c r="L61" s="70" t="str">
        <f>IFERROR(VLOOKUP(D61,DB!A:I,9,0),"")</f>
        <v/>
      </c>
    </row>
  </sheetData>
  <customSheetViews>
    <customSheetView guid="{F6042A99-DD27-4453-835D-0834D95730CC}" filter="1" showAutoFilter="1">
      <pageMargins left="0" right="0" top="0" bottom="0" header="0" footer="0"/>
      <autoFilter ref="B1:M1" xr:uid="{1188AD95-AE7D-4DE6-8625-0ECD6FD73A4A}"/>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workbookViewId="0">
      <selection activeCell="J7" sqref="J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241.20957488425483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126.13427395833423</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107.86151932870416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45932.861357291666</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45932.861357291666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45932.861357291666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45932.861357291666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45932.861357291666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45932.861357291666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45932.861357291666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45932.861357291666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45932.861357291666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45932.861357291666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45932.861357291666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45932.861357291666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45932.861357291666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45932.861357291666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45932.861357291666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45932.861357291666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45932.861357291666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45932.861357291666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45932.861357291666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45932.861357291666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45932.861357291666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45932.861357291666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45932.861357291666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45932.861357291666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45932.861357291666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45932.861357291666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45932.861357291666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45932.861357291666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45932.861357291666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45932.861357291666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45932.861357291666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45932.861357291666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45932.861357291666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45932.861357291666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45932.861357291666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45932.861357291666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45932.861357291666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45932.861357291666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45932.861357291666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45932.861357291666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45932.861357291666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45932.861357291666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45932.861357291666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45932.861357291666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45932.861357291666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45932.861357291666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45932.861357291666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45932.861357291666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45932.861357291666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45932.861357291666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45932.861357291666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45932.861357291666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45932.861357291666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45932.861357291666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45932.861357291666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45932.861357291666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45932.861357291666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45932.861357291666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45932.861357291666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45932.861357291666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45932.861357291666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45932.861357291666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45932.861357291666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45932.861357291666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45932.861357291666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45932.861357291666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45932.861357291666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45932.861357291666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45932.861357291666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45932.861357291666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45932.861357291666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45932.861357291666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45932.861357291666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45932.861357291666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45932.861357291666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45932.861357291666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45932.861357291666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45932.861357291666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45932.861357291666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45932.861357291666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45932.861357291666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45932.861357291666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45932.861357291666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45932.861357291666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45932.861357291666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45932.861357291666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45932.861357291666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45932.861357291666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45932.861357291666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45932.861357291666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45932.861357291666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45932.861357291666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45932.861357291666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45932.861357291666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45932.861357291666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45932.861357291666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45932.861357291666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45932.861357291666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45932.861357291666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45932.861357291666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45932.861357291666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45932.861357291666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45932.861357291666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45932.861357291666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45932.861357291666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45932.861357291666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45932.861357291666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45932.861357291666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45932.861357291666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45932.861357291666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45932.861357291666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45932.861357291666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45932.861357291666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45932.861357291666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45932.861357291666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45932.861357291666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45932.861357291666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45932.861357291666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45932.861357291666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45932.861357291666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45932.861357291666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45932.861357291666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45932.861357291666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45932.861357291666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45932.861357291666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45932.861357291666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45932.861357291666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45932.861357291666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45932.861357291666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45932.861357291666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45932.861357291666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45932.861357291666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45932.861357291666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45932.861357291666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45932.861357291666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45932.861357291666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45932.861357291666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45932.861357291666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45932.861357291666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45932.861357291666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45932.861357291666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45932.861357291666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45932.861357291666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45932.861357291666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45932.861357291666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45932.861357291666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45932.861357291666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45932.861357291666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45932.861357291666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45932.861357291666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45932.861357291666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45932.861357291666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45932.861357291666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45932.861357291666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45932.861357291666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45932.861357291666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45932.861357291666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45932.861357291666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45932.861357291666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45932.861357291666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45932.861357291666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45932.861357291666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45932.861357291666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45932.861357291666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45932.861357291666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45932.861357291666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45932.861357291666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45932.861357291666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45932.861357291666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45932.861357291666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45932.861357291666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45932.861357291666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45932.861357291666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45932.861357291666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45932.861357291666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45932.861357291666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45932.861357291666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45932.861357291666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45932.861357291666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45932.861357291666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45932.861357291666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45932.861357291666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45932.861357291666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45932.861357291666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45932.861357291666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45932.861357291666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45932.861357291666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45932.861357291666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45932.861357291666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45932.861357291666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45932.861357291666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45932.861357291666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45932.861357291666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45932.861357291666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45932.861357291666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45932.861357291666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45932.861357291666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45932.861357291666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45932.861357291666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45932.861357291666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45932.861357291666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45932.861357291666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45932.861357291666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45932.861357291666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45932.861357291666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45932.861357291666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45932.861357291666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45932.861357291666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45932.861357291666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45932.861357291666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45932.861357291666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45932.861357291666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45932.861357291666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45932.861357291666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45932.861357291666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45932.861357291666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45932.861357291666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45932.861357291666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45932.861357291666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45932.861357291666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45932.861357291666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45932.861357291666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45932.861357291666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45932.861357291666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45932.861357291666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45932.861357291666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45932.861357291666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45932.861357291666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45932.861357291666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45932.861357291666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45932.861357291666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45932.861357291666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45932.861357291666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45932.861357291666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45932.861357291666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45932.861357291666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45932.861357291666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45932.861357291666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45932.861357291666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45932.861357291666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45932.861357291666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45932.861357291666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45932.861357291666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45932.861357291666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45932.861357291666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45932.861357291666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45932.861357291666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45932.861357291666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45932.861357291666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45932.861357291666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45932.861357291666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45932.861357291666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45932.861357291666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45932.861357291666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45932.861357291666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45932.861357291666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45932.861357291666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45932.861357291666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45932.861357291666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45932.861357291666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45932.861357291666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45932.861357291666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45932.861357291666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45932.861357291666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45932.861357291666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45932.861357291666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45932.861357291666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45932.861357291666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45932.861357291666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45932.861357291666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45932.861357291666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45932.861357291666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45932.861357291666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45932.861357291666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45932.861357291666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45932.861357291666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45932.861357291666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45932.861357291666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45932.861357291666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45932.861357291666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45932.861357291666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45932.861357291666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45932.861357291666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45932.861357291666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45932.861357291666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45932.861357291666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45932.861357291666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45932.861357291666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45932.861357291666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45932.861357291666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45932.861357291666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45932.861357291666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45932.861357291666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45932.861357291666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45932.861357291666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45932.861357291666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45932.861357291666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45932.861357291666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45932.861357291666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45932.861357291666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45932.861357291666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45932.861357291666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45932.861357291666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45932.861357291666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45932.861357291666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45932.861357291666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45932.861357291666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45932.861357291666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45932.861357291666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45932.861357291666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45932.861357291666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45932.861357291666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45932.861357291666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45932.861357291666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45932.861357291666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45932.861357291666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45932.861357291666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45932.861357291666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45932.861357291666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45932.861357291666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45932.861357291666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45932.861357291666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45932.861357291666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45932.861357291666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45932.861357291666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45932.861357291666</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45932.861357291666</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45932.861357291666</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45932.861357291666</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45932.861357291666</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45932.861357291666</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45932.861357291666</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45932.861357291666</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45932.861357291666</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45932.861357291666</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45932.861357291666</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45932.861357291666</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45932.861357291666</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45932.861357291666</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45932.861357291666</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45932.861357291666</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45932.861357291666</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R3</v>
      </c>
      <c r="C2" s="18"/>
      <c r="D2" s="18" t="s">
        <v>19147</v>
      </c>
      <c r="E2" s="18"/>
      <c r="F2" s="20"/>
      <c r="G2" s="21">
        <f t="shared" ref="G2:G63" ca="1" si="0">IFERROR(NOW()-F2,"-")</f>
        <v>45932.861357291666</v>
      </c>
      <c r="H2" s="22"/>
      <c r="I2" s="19" t="str">
        <f>IFERROR(VLOOKUP(D2,DB!A:F,6,0),"")</f>
        <v>Power Cube</v>
      </c>
      <c r="J2" s="18" t="str">
        <f>IFERROR(VLOOKUP(D2,DB!A:G,7,0),"")</f>
        <v>No BB Design+Good</v>
      </c>
      <c r="K2" s="50"/>
      <c r="L2" s="23" t="str">
        <f>IFERROR(VLOOKUP(D2,DB!A:I,9,0),"")</f>
        <v>Latis</v>
      </c>
    </row>
    <row r="3" spans="1:13" ht="15" customHeight="1">
      <c r="A3" s="19"/>
      <c r="B3" s="75" t="str">
        <f>IFERROR(VLOOKUP(D3,DB!A:K,11,0),"")</f>
        <v/>
      </c>
      <c r="C3" s="18"/>
      <c r="D3" s="75"/>
      <c r="E3" s="18"/>
      <c r="F3" s="20"/>
      <c r="G3" s="21">
        <f t="shared" ca="1" si="0"/>
        <v>45932.861357291666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45932.861357291666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45932.861357291666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45932.861357291666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45932.861357291666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45932.861357291666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45932.861357291666</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45932.861357291666</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45932.861357291666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45932.861357291666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45932.861357291666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45932.861357291666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45932.861357291666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45932.861357291666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45932.861357291666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45932.861357291666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45932.861357291666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45932.861357291666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45932.861357291666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45932.861357291666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45932.861357291666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45932.861357291666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45932.861357291666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45932.861357291666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45932.861357291666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45932.861357291666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45932.861357291666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45932.861357291666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45932.861357291666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45932.861357291666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45932.861357291666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45932.861357291666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45932.861357291666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45932.861357291666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45932.861357291666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45932.861357291666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45932.861357291666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45932.861357291666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45932.861357291666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45932.861357291666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45932.861357291666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45932.861357291666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45932.861357291666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45932.861357291666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45932.861357291666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45932.861357291666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45932.861357291666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45932.861357291666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45932.861357291666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45932.861357291666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45932.861357291666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45932.861357291666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45932.861357291666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45932.861357291666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45932.861357291666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45932.861357291666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45932.861357291666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45932.861357291666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45932.861357291666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45932.861357291666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45932.861357291666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45932.861357291666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45932.861357291666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45932.861357291666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45932.861357291666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45932.861357291666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45932.861357291666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45932.861357291666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45932.861357291666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45932.861357291666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45932.861357291666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45932.861357291666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45932.861357291666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45932.861357291666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45932.861357291666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45932.861357291666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45932.861357291666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45932.861357291666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45932.861357291666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45932.861357291666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45932.861357291666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45932.861357291666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45932.861357291666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45932.861357291666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45932.861357291666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45932.861357291666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45932.861357291666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45932.861357291666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45932.861357291666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45932.861357291666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45932.861357291666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45932.861357291666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45932.861357291666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45932.861357291666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45932.861357291666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45932.861357291666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45932.861357291666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45932.861357291666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45932.861357291666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45932.861357291666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45932.861357291666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45932.861357291666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45932.861357291666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45932.861357291666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45932.861357291666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45932.861357291666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45932.861357291666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45932.861357291666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45932.861357291666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45932.861357291666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45932.861357291666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45932.861357291666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45932.861357291666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45932.861357291666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45932.861357291666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45932.861357291666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45932.861357291666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45932.861357291666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45932.861357291666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45932.861357291666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45932.861357291666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45932.861357291666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45932.861357291666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45932.861357291666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45932.861357291666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45932.861357291666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45932.861357291666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45932.861357291666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45932.861357291666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45932.861357291666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45932.861357291666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45932.861357291666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45932.861357291666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45932.861357291666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45932.861357291666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45932.861357291666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45932.861357291666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45932.861357291666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45932.861357291666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45932.861357291666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45932.861357291666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45932.861357291666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45932.861357291666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45932.861357291666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45932.861357291666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45932.861357291666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45932.861357291666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45932.861357291666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45932.861357291666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45932.861357291666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45932.861357291666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45932.861357291666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45932.861357291666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45932.861357291666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45932.861357291666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45932.861357291666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45932.861357291666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45932.861357291666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45932.861357291666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45932.861357291666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45932.861357291666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45932.861357291666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45932.861357291666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45932.861357291666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45932.861357291666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45932.861357291666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45932.861357291666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45932.861357291666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45932.861357291666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45932.861357291666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45932.861357291666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45932.861357291666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45932.861357291666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45932.861357291666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45932.861357291666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45932.861357291666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45932.861357291666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45932.861357291666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45932.861357291666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45932.861357291666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45932.861357291666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45932.861357291666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45932.861357291666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45932.861357291666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45932.861357291666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45932.861357291666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45932.861357291666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45932.861357291666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45932.861357291666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45932.861357291666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45932.861357291666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45932.861357291666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45932.861357291666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45932.861357291666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45932.861357291666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45932.861357291666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45932.861357291666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45932.861357291666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45932.861357291666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45932.861357291666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45932.861357291666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45932.861357291666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45932.861357291666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45932.861357291666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45932.861357291666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45932.861357291666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45932.861357291666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45932.861357291666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45932.861357291666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45932.861357291666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45932.861357291666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45932.861357291666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45932.861357291666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45932.861357291666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45932.861357291666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45932.861357291666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45932.861357291666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45932.861357291666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45932.861357291666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45932.861357291666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45932.861357291666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45932.861357291666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45932.861357291666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45932.861357291666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45932.861357291666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45932.861357291666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45932.861357291666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45932.861357291666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45932.861357291666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45932.861357291666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45932.861357291666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45932.861357291666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45932.861357291666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45932.861357291666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45932.861357291666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45932.861357291666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45932.861357291666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45932.861357291666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45932.861357291666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45932.861357291666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45932.861357291666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45932.861357291666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45932.861357291666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45932.861357291666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45932.861357291666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45932.861357291666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45932.861357291666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45932.861357291666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45932.861357291666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45932.861357291666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45932.861357291666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45932.861357291666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45932.861357291666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45932.861357291666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45932.861357291666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45932.861357291666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45932.861357291666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45932.861357291666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45932.861357291666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45932.861357291666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45932.861357291666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45932.861357291666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45932.861357291666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45932.861357291666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45932.861357291666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45932.861357291666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45932.861357291666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45932.861357291666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45932.861357291666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45932.861357291666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45932.861357291666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45932.861357291666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45932.861357291666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45932.861357291666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45932.861357291666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45932.861357291666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45932.861357291666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45932.861357291666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45932.861357291666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45932.861357291666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45932.861357291666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45932.861357291666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45932.861357291666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45932.861357291666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45932.861357291666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45932.861357291666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45932.861357291666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45932.861357291666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45932.861357291666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45932.861357291666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45932.861357291666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45932.861357291666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45932.861357291666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45932.861357291666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45932.861357291666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45932.861357291666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45932.861357291666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45932.861357291666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45932.861357291666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45932.861357291666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45932.861357291666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45932.861357291666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45932.861357291666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45932.861357291666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45932.861357291666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45932.861357291666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45932.861357291666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45932.861357291666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45932.861357291666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45932.861357291666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45932.861357291666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45932.861357291666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45932.861357291666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45932.861357291666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45932.861357291666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45932.861357291666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45932.861357291666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45932.861357291666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45932.861357291666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45932.861357291666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45932.861357291666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45932.861357291666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45932.861357291666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45932.861357291666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45932.861357291666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45932.861357291666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45932.861357291666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45932.861357291666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45932.861357291666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45932.861357291666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45932.861357291666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45932.861357291666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45932.861357291666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45932.861357291666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45932.861357291666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45932.861357291666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45932.861357291666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45932.861357291666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45932.861357291666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45932.861357291666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45932.861357291666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45932.861357291666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45932.861357291666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45932.861357291666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45932.861357291666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45932.861357291666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45932.861357291666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45932.861357291666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45932.861357291666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45932.861357291666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45932.861357291666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45932.861357291666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45932.861357291666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45932.861357291666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45932.861357291666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45932.861357291666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45932.861357291666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45932.861357291666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45932.861357291666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45932.861357291666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45932.861357291666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45932.861357291666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45932.861357291666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45932.861357291666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45932.861357291666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45932.861357291666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45932.861357291666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45932.861357291666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45932.861357291666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45932.861357291666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45932.861357291666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45932.861357291666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45932.861357291666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45932.861357291666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45932.861357291666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45932.861357291666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45932.861357291666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45932.861357291666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45932.861357291666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45932.861357291666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45932.861357291666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45932.861357291666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45932.861357291666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45932.861357291666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45932.861357291666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45932.861357291666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45932.861357291666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45932.861357291666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45932.861357291666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45932.861357291666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45932.861357291666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45932.861357291666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45932.861357291666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45932.861357291666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45932.861357291666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45932.861357291666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45932.861357291666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45932.861357291666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45932.861357291666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45932.861357291666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45932.861357291666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45932.861357291666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45932.861357291666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45932.861357291666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45932.861357291666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45932.861357291666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45932.861357291666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45932.861357291666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45932.861357291666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45932.861357291666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45932.861357291666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45932.861357291666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45932.861357291666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45932.861357291666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45932.861357291666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45932.861357291666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45932.861357291666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45932.861357291666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45932.861357291666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45932.861357291666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45932.861357291666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45932.861357291666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45932.861357291666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45932.861357291666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45932.861357291666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45932.861357291666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45932.861357291666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45932.861357291666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45932.861357291666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45932.861357291666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45932.861357291666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45932.861357291666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45932.861357291666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45932.861357291666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45932.861357291666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45932.861357291666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45932.861357291666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45932.861357291666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45932.861357291666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45932.861357291666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45932.861357291666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45932.861357291666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45932.861357291666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45932.861357291666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45932.861357291666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45932.861357291666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45932.861357291666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45932.861357291666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45932.861357291666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45932.861357291666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45932.861357291666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45932.861357291666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45932.861357291666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45932.861357291666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45932.861357291666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45932.861357291666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45932.861357291666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45932.861357291666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45932.861357291666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45932.861357291666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45932.861357291666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45932.861357291666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45932.861357291666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45932.861357291666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45932.861357291666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45932.861357291666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45932.861357291666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45932.861357291666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45932.861357291666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45932.861357291666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45932.861357291666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45932.861357291666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45932.861357291666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45932.861357291666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45932.861357291666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45932.861357291666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45932.861357291666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45932.861357291666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45932.861357291666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45932.861357291666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45932.861357291666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45932.861357291666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45932.861357291666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45932.861357291666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45932.861357291666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45932.861357291666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45932.861357291666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45932.861357291666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45932.861357291666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45932.861357291666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45932.861357291666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45932.861357291666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45932.861357291666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45932.861357291666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45932.861357291666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45932.861357291666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45932.861357291666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45932.861357291666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45932.861357291666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45932.861357291666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45932.861357291666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45932.861357291666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45932.861357291666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45932.861357291666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45932.861357291666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45932.861357291666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45932.861357291666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45932.861357291666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45932.861357291666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45932.861357291666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45932.861357291666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45932.861357291666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45932.861357291666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45932.861357291666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45932.861357291666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45932.861357291666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45932.861357291666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45932.861357291666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45932.861357291666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45932.861357291666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45932.861357291666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45932.861357291666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45932.861357291666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45932.861357291666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45932.861357291666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45932.861357291666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45932.861357291666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45932.861357291666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45932.861357291666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45932.861357291666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45932.861357291666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45932.861357291666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45932.861357291666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45932.861357291666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45932.861357291666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45932.861357291666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45932.861357291666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45932.861357291666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45932.861357291666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45932.861357291666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45932.861357291666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45932.861357291666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45932.861357291666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45932.861357291666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45932.861357291666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45932.861357291666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45932.861357291666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45932.861357291666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45932.861357291666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45932.861357291666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45932.861357291666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45932.861357291666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45932.861357291666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45932.861357291666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45932.861357291666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45932.861357291666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45932.861357291666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45932.861357291666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45932.861357291666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45932.861357291666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45932.861357291666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45932.861357291666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45932.861357291666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45932.861357291666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45932.861357291666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45932.861357291666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45932.861357291666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45932.861357291666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45932.861357291666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45932.861357291666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45932.861357291666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45932.861357291666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45932.861357291666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45932.861357291666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45932.861357291666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45932.861357291666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45932.861357291666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45932.861357291666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45932.861357291666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45932.861357291666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45932.861357291666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45932.861357291666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45932.861357291666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45932.861357291666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45932.861357291666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45932.861357291666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45932.861357291666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45932.861357291666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45932.861357291666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45932.861357291666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45932.861357291666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45932.861357291666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45932.861357291666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45932.861357291666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45932.861357291666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45932.861357291666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45932.861357291666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45932.861357291666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45932.861357291666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45932.861357291666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45932.861357291666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45932.861357291666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45932.861357291666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45932.861357291666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45932.861357291666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45932.861357291666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45932.861357291666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45932.861357291666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45932.861357291666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45932.861357291666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45932.861357291666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45932.861357291666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45932.861357291666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45932.861357291666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45932.861357291666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45932.861357291666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45932.861357291666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45932.861357291666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45932.861357291666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45932.861357291666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45932.861357291666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45932.861357291666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45932.861357291666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45932.861357291666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45932.861357291666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45932.861357291666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45932.861357291666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45932.861357291666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45932.861357291666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45932.861357291666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45932.861357291666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45932.861357291666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45932.861357291666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45932.861357291666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45932.861357291666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45932.861357291666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45932.861357291666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45932.861357291666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45932.861357291666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45932.861357291666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45932.861357291666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45932.861357291666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45932.861357291666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45932.861357291666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45932.861357291666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45932.861357291666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45932.861357291666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45932.861357291666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45932.861357291666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45932.861357291666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45932.861357291666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45932.861357291666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45932.861357291666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45932.861357291666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45932.861357291666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45932.861357291666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45932.861357291666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45932.861357291666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45932.861357291666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45932.861357291666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45932.861357291666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45932.861357291666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45932.861357291666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45932.861357291666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45932.861357291666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45932.861357291666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45932.861357291666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45932.861357291666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45932.861357291666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45932.861357291666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45932.861357291666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45932.861357291666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45932.861357291666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45932.861357291666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45932.861357291666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45932.861357291666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45932.861357291666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45932.861357291666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45932.861357291666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45932.861357291666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45932.861357291666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45932.861357291666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45932.861357291666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45932.861357291666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45932.861357291666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45932.861357291666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45932.861357291666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45932.861357291666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45932.861357291666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45932.861357291666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45932.861357291666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45932.861357291666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45932.861357291666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45932.861357291666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45932.861357291666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45932.861357291666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45932.861357291666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45932.861357291666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45932.861357291666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45932.861357291666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45932.861357291666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45932.861357291666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45932.861357291666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45932.861357291666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45932.861357291666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45932.861357291666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45932.861357291666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45932.861357291666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45932.861357291666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45932.861357291666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45932.861357291666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45932.861357291666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45932.861357291666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45932.861357291666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45932.861357291666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45932.861357291666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45932.861357291666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45932.861357291666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45932.861357291666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45932.861357291666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45932.861357291666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45932.861357291666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45932.861357291666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45932.861357291666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45932.861357291666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45932.861357291666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45932.861357291666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45932.861357291666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45932.861357291666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45932.861357291666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45932.861357291666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45932.861357291666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45932.861357291666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45932.861357291666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45932.861357291666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45932.861357291666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45932.861357291666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45932.861357291666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45932.861357291666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45932.861357291666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45932.861357291666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45932.861357291666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45932.861357291666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45932.861357291666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45932.861357291666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45932.861357291666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45932.861357291666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45932.861357291666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45932.861357291666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45932.861357291666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45932.861357291666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45932.861357291666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45932.861357291666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45932.861357291666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45932.861357291666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45932.861357291666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45932.861357291666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45932.861357291666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45932.861357291666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45932.861357291666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45932.861357291666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45932.861357291666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45932.861357291666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45932.861357291666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45932.861357291666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45932.861357291666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45932.861357291666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45932.861357291666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45932.861357291666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45932.861357291666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45932.861357291666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45932.861357291666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45932.861357291666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45932.861357291666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45932.861357291666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45932.861357291666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45932.861357291666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45932.861357291666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45932.861357291666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45932.861357291666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45932.861357291666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45932.861357291666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45932.861357291666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45932.861357291666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45932.861357291666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45932.861357291666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45932.861357291666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45932.861357291666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45932.861357291666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45932.861357291666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45932.861357291666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45932.861357291666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45932.861357291666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45932.861357291666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45932.861357291666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45932.861357291666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45932.861357291666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45932.861357291666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45932.861357291666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45932.861357291666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45932.861357291666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45932.861357291666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45932.861357291666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45932.861357291666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45932.861357291666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45932.861357291666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45932.861357291666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45932.861357291666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45932.861357291666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45932.861357291666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45932.861357291666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45932.861357291666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45932.861357291666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45932.861357291666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45932.861357291666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45932.861357291666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45932.861357291666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45932.861357291666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45932.861357291666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45932.861357291666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45932.861357291666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45932.861357291666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45932.861357291666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45932.861357291666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45932.861357291666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45932.861357291666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45932.861357291666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45932.861357291666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45932.861357291666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45932.861357291666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45932.861357291666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45932.861357291666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45932.861357291666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45932.861357291666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45932.861357291666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45932.861357291666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45932.861357291666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45932.861357291666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45932.861357291666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45932.861357291666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45932.861357291666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45932.861357291666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45932.861357291666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45932.861357291666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45932.861357291666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45932.861357291666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45932.861357291666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45932.861357291666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45932.861357291666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45932.861357291666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45932.861357291666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45932.861357291666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45932.861357291666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45932.861357291666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45932.861357291666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45932.861357291666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45932.861357291666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45932.861357291666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45932.861357291666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45932.861357291666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45932.861357291666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45932.861357291666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45932.861357291666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45932.861357291666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45932.861357291666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45932.861357291666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45932.861357291666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45932.861357291666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45932.861357291666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45932.861357291666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45932.861357291666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45932.861357291666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45932.861357291666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45932.861357291666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45932.861357291666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45932.861357291666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45932.861357291666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45932.861357291666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45932.861357291666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45932.861357291666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45932.861357291666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45932.861357291666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45932.861357291666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45932.861357291666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45932.861357291666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45932.861357291666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45932.861357291666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45932.861357291666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45932.861357291666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45932.861357291666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45932.861357291666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45932.861357291666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45932.861357291666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45932.861357291666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45932.861357291666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45932.861357291666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45932.861357291666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45932.861357291666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45932.861357291666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45932.861357291666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45932.861357291666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45932.861357291666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45932.861357291666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45932.861357291666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45932.861357291666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45932.861357291666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45932.861357291666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45932.861357291666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45932.861357291666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45932.861357291666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45932.861357291666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45932.861357291666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45932.861357291666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45932.861357291666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45932.861357291666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45932.861357291666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45932.861357291666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45932.861357291666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45932.861357291666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45932.861357291666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45932.861357291666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45932.861357291666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45932.861357291666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45932.861357291666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45932.861357291666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45932.861357291666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45932.861357291666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45932.861357291666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45932.861357291666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45932.861357291666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45932.861357291666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45932.861357291666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45932.861357291666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45932.861357291666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45932.861357291666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45932.861357291666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45932.861357291666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45932.861357291666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45932.861357291666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45932.861357291666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45932.861357291666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45932.861357291666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45932.861357291666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45932.861357291666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45932.861357291666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45932.861357291666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45932.861357291666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45932.861357291666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45932.861357291666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45932.861357291666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45932.861357291666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45932.861357291666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45932.861357291666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45932.861357291666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45932.861357291666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45932.861357291666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45932.861357291666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45932.861357291666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45932.861357291666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45932.861357291666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45932.861357291666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45932.861357291666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45932.861357291666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45932.861357291666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45932.861357291666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45932.861357291666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45932.861357291666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45932.861357291666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45932.861357291666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45932.861357291666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45932.861357291666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45932.861357291666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45932.861357291666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45932.861357291666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45932.861357291666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45932.861357291666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45932.861357291666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45932.861357291666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45932.861357291666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45932.861357291666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45932.861357291666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45932.861357291666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45932.861357291666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45932.861357291666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45932.861357291666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45932.861357291666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45932.861357291666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45932.861357291666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45932.861357291666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45932.861357291666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45932.861357291666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45932.861357291666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45932.861357291666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45932.861357291666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45932.861357291666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45932.861357291666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45932.861357291666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45932.861357291666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45932.861357291666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45932.861357291666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45932.861357291666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45932.861357291666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45932.861357291666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45932.861357291666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45932.861357291666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45932.861357291666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45932.861357291666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45932.861357291666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45932.861357291666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45932.861357291666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45932.861357291666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45932.861357291666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45932.861357291666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45932.861357291666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45932.861357291666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45932.861357291666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45932.861357291666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45932.861357291666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45932.861357291666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45932.861357291666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45932.861357291666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45932.861357291666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45932.861357291666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45932.861357291666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45932.861357291666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45932.861357291666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45932.861357291666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45932.861357291666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45932.861357291666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45932.861357291666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45932.861357291666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45932.861357291666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45932.861357291666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45932.861357291666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45932.861357291666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45932.861357291666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45932.861357291666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45932.861357291666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45932.861357291666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45932.861357291666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45932.861357291666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45932.861357291666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45932.861357291666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45932.861357291666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45932.861357291666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45932.861357291666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45932.861357291666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45932.861357291666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45932.861357291666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45932.861357291666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45932.861357291666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45932.861357291666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45932.861357291666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45932.861357291666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45932.861357291666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45932.861357291666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45932.861357291666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45932.861357291666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45932.861357291666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45932.861357291666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45932.861357291666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45932.861357291666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45932.861357291666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45932.861357291666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45932.861357291666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45932.861357291666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45932.861357291666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45932.861357291666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45932.861357291666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45932.861357291666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45932.861357291666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45932.861357291666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45932.861357291666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45932.861357291666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45932.861357291666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45932.861357291666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45932.861357291666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45932.861357291666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45932.861357291666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45932.861357291666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45932.861357291666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45932.861357291666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45932.861357291666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45932.861357291666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45932.861357291666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45932.861357291666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45932.861357291666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45932.861357291666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45932.861357291666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45932.861357291666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45932.861357291666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45932.861357291666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45932.861357291666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45932.861357291666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45932.861357291666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45932.861357291666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45932.861357291666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45932.861357291666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45932.861357291666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45932.861357291666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45932.861357291666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45932.861357291666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45932.861357291666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45932.861357291666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45932.861357291666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45932.861357291666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45932.861357291666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45932.861357291666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45932.861357291666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45932.861357291666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45932.861357291666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45932.861357291666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45932.861357291666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45932.861357291666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45932.861357291666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45932.861357291666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45932.861357291666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45932.861357291666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45932.861357291666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45932.861357291666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45932.861357291666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45932.861357291666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45932.861357291666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45932.861357291666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45932.861357291666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45932.861357291666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45932.861357291666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45932.861357291666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45932.861357291666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45932.861357291666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45932.861357291666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45932.861357291666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45932.861357291666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45932.861357291666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45932.861357291666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45932.861357291666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45932.861357291666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45932.861357291666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45932.861357291666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45932.861357291666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45932.861357291666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45932.861357291666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45932.861357291666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45932.861357291666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45932.861357291666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45932.861357291666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45932.861357291666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45932.861357291666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45932.861357291666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45932.861357291666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45932.861357291666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45932.861357291666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45932.861357291666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45932.861357291666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45932.861357291666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45932.861357291666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45932.861357291666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45932.861357291666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45932.861357291666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45932.861357291666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45932.861357291666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45932.861357291666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45932.861357291666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45932.861357291666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45932.861357291666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45932.861357291666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45932.861357291666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45932.861357291666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45932.861357291666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45932.861357291666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45932.861357291666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45932.861357291666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45932.861357291666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45932.861357291666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45932.861357291666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45932.861357291666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45932.861357291666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45932.861357291666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45932.861357291666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45932.861357291666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45932.861357291666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45932.861357291666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45932.861357291666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45932.861357291666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45932.861357291666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45932.861357291666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45932.861357291666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45932.861357291666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45932.861357291666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45932.861357291666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45932.861357291666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45932.861357291666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45932.861357291666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45932.861357291666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45932.861357291666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45932.861357291666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45932.861357291666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45932.861357291666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45932.861357291666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45932.861357291666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45932.861357291666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45932.861357291666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45932.861357291666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45932.861357291666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45932.861357291666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45932.861357291666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45932.861357291666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45932.861357291666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45932.861357291666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45932.861357291666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45932.861357291666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45932.861357291666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45932.861357291666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45932.861357291666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45932.861357291666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45932.861357291666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45932.861357291666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45932.861357291666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45932.861357291666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45932.861357291666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45932.861357291666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45932.861357291666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45932.861357291666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45932.861357291666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45932.861357291666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45932.861357291666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45932.861357291666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45932.861357291666</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229.38063969906943</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1.9710795138889807</v>
      </c>
      <c r="H3" s="113">
        <v>45930.847372685188</v>
      </c>
      <c r="I3" s="110" t="str">
        <f>IFERROR(VLOOKUP(D3,DB!A:F,6,0),"")</f>
        <v>SCECO</v>
      </c>
      <c r="J3" s="110" t="str">
        <f>IFERROR(VLOOKUP(D3,DB!A:G,7,0),"")</f>
        <v>In progress</v>
      </c>
      <c r="K3" s="115" t="s">
        <v>39058</v>
      </c>
      <c r="L3" s="107" t="str">
        <f>IFERROR(VLOOKUP(D3,DB!A:I,9,0),"")</f>
        <v>Latis</v>
      </c>
    </row>
    <row r="4" spans="1:16" ht="15" customHeight="1">
      <c r="A4" s="110"/>
      <c r="B4" s="110" t="str">
        <f>IFERROR(VLOOKUP(#REF!,DB!A:K,11,0),"")</f>
        <v/>
      </c>
      <c r="C4" s="111"/>
      <c r="D4" s="107"/>
      <c r="E4" s="112"/>
      <c r="F4" s="113"/>
      <c r="G4" s="114">
        <f ca="1">IFERROR(NOW()-F4,"")</f>
        <v>45932.861357291666</v>
      </c>
      <c r="H4" s="113"/>
      <c r="I4" s="110" t="str">
        <f>IFERROR(VLOOKUP(#REF!,DB!A:F,6,0),"")</f>
        <v/>
      </c>
      <c r="J4" s="110" t="str">
        <f>IFERROR(VLOOKUP(#REF!,DB!A:G,7,0),"")</f>
        <v/>
      </c>
      <c r="K4" s="115"/>
      <c r="L4" s="107" t="str">
        <f>IFERROR(VLOOKUP(#REF!,DB!A:I,9,0),"")</f>
        <v/>
      </c>
    </row>
    <row r="5" spans="1:16" ht="15" customHeight="1">
      <c r="A5" s="110"/>
      <c r="B5" s="110" t="str">
        <f>IFERROR(VLOOKUP(D4,DB!A:K,11,0),"")</f>
        <v/>
      </c>
      <c r="C5" s="111"/>
      <c r="D5" s="141"/>
      <c r="E5" s="112"/>
      <c r="F5" s="113"/>
      <c r="G5" s="114">
        <f ca="1">IFERROR(NOW()-F5,"")</f>
        <v>45932.861357291666</v>
      </c>
      <c r="H5" s="113"/>
      <c r="I5" s="110" t="str">
        <f>IFERROR(VLOOKUP(D4,DB!A:F,6,0),"")</f>
        <v/>
      </c>
      <c r="J5" s="110" t="str">
        <f>IFERROR(VLOOKUP(D4,DB!A:G,7,0),"")</f>
        <v/>
      </c>
      <c r="K5" s="115"/>
      <c r="L5" s="107" t="str">
        <f>IFERROR(VLOOKUP(D4,DB!A:I,9,0),"")</f>
        <v/>
      </c>
    </row>
    <row r="6" spans="1:16" ht="15" customHeight="1">
      <c r="A6" s="110"/>
      <c r="B6" s="110" t="str">
        <f>IFERROR(VLOOKUP(D6,DB!A:K,11,0),"")</f>
        <v/>
      </c>
      <c r="C6" s="111"/>
      <c r="D6" s="107"/>
      <c r="E6" s="112"/>
      <c r="F6" s="113"/>
      <c r="G6" s="114">
        <f ca="1">IFERROR(NOW()-F6,"")</f>
        <v>45932.861357291666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45932.861357291666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45932.861357291666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45932.861357291666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45932.861357291666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45932.861357291666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45932.861357291666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45932.861357291666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45932.861357291666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45932.861357291666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45932.861357291666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45932.861357291666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45932.861357291666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45932.861357291666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45932.861357291666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45932.861357291666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45932.861357291666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45932.861357291666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45932.861357291666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45932.861357291666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45932.861357291666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45932.861357291666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45932.861357291666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45932.861357291666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45932.861357291666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45932.861357291666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45932.861357291666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45932.861357291666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45932.861357291666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45932.861357291666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45932.861357291666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45932.861357291666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45932.861357291666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45932.861357291666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45932.861357291666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45932.861357291666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45932.861357291666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45932.861357291666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45932.861357291666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45932.861357291666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45932.861357291666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45932.861357291666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45932.861357291666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45932.861357291666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45932.861357291666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45932.861357291666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45932.861357291666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45932.861357291666</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45932.861357291666</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45932.861357291666</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45932.861357291666</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45932.861357291666</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45932.861357291666</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45932.861357291666</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45932.861357291666</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45932.861357291666</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45932.861357291666</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45932.861357291666</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45932.861357291666</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tabSelected="1" workbookViewId="0">
      <selection activeCell="K17" sqref="K1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39059</v>
      </c>
      <c r="B2" s="37" t="str">
        <f>IFERROR(VLOOKUP(D2,DB!A:K,11,0),"")</f>
        <v>R5</v>
      </c>
      <c r="C2" s="37">
        <v>3</v>
      </c>
      <c r="D2" s="37" t="s">
        <v>36000</v>
      </c>
      <c r="E2" s="37" t="s">
        <v>38964</v>
      </c>
      <c r="F2" s="38">
        <v>45891.832060185188</v>
      </c>
      <c r="G2" s="39">
        <f t="shared" ref="G2" ca="1" si="0">IFERROR(NOW()-F2,"-")</f>
        <v>41.029297106477316</v>
      </c>
      <c r="H2" s="38">
        <v>45891.790393518517</v>
      </c>
      <c r="I2" s="37" t="str">
        <f>IFERROR(VLOOKUP(D2,DB!A:F,6,0),"")</f>
        <v>Generator-SG</v>
      </c>
      <c r="J2" s="37" t="str">
        <f>IFERROR(VLOOKUP(D2,DB!A:G,7,0),"")</f>
        <v>Vandalized</v>
      </c>
      <c r="K2" s="37" t="s">
        <v>39060</v>
      </c>
      <c r="L2" s="37" t="str">
        <f>IFERROR(VLOOKUP(D2,DB!A:I,9,0),"")</f>
        <v>Latis</v>
      </c>
      <c r="M2" s="136"/>
    </row>
    <row r="3" spans="1:13" ht="30.75">
      <c r="A3" s="37" t="s">
        <v>39061</v>
      </c>
      <c r="B3" s="37" t="str">
        <f>IFERROR(VLOOKUP(D3,DB!A:K,11,0),"")</f>
        <v>R5</v>
      </c>
      <c r="C3" s="37">
        <v>1</v>
      </c>
      <c r="D3" s="37" t="s">
        <v>31295</v>
      </c>
      <c r="E3" s="37" t="s">
        <v>38967</v>
      </c>
      <c r="F3" s="38">
        <v>45926.188877314817</v>
      </c>
      <c r="G3" s="39">
        <f ca="1">IFERROR(NOW()-F3,"-")</f>
        <v>6.6724799768489902</v>
      </c>
      <c r="H3" s="38">
        <v>45926.158159722225</v>
      </c>
      <c r="I3" s="37" t="str">
        <f>IFERROR(VLOOKUP(D3,DB!A:F,6,0),"")</f>
        <v>SCECO</v>
      </c>
      <c r="J3" s="37" t="str">
        <f>IFERROR(VLOOKUP(D3,DB!A:G,7,0),"")</f>
        <v>Good</v>
      </c>
      <c r="K3" s="37" t="s">
        <v>39062</v>
      </c>
      <c r="L3" s="37" t="str">
        <f>IFERROR(VLOOKUP(D3,DB!A:I,9,0),"")</f>
        <v>Latis</v>
      </c>
      <c r="M3" s="136"/>
    </row>
    <row r="4" spans="1:13" ht="15">
      <c r="A4" s="37" t="s">
        <v>39063</v>
      </c>
      <c r="B4" s="37" t="str">
        <f>IFERROR(VLOOKUP(D4,DB!A:K,11,0),"")</f>
        <v>R5</v>
      </c>
      <c r="C4" s="37">
        <v>1</v>
      </c>
      <c r="D4" s="37" t="s">
        <v>36040</v>
      </c>
      <c r="E4" s="37" t="s">
        <v>38964</v>
      </c>
      <c r="F4" s="38">
        <v>45932.84778935185</v>
      </c>
      <c r="G4" s="39">
        <f ca="1">IFERROR(NOW()-F4,"-")</f>
        <v>1.3567939815402497E-2</v>
      </c>
      <c r="H4" s="38">
        <v>45932.842002314814</v>
      </c>
      <c r="I4" s="37" t="str">
        <f>IFERROR(VLOOKUP(D4,DB!A:F,6,0),"")</f>
        <v>Generator-SG</v>
      </c>
      <c r="J4" s="37" t="str">
        <f>IFERROR(VLOOKUP(D4,DB!A:G,7,0),"")</f>
        <v>Vandalized</v>
      </c>
      <c r="K4" s="37" t="s">
        <v>39064</v>
      </c>
      <c r="L4" s="37" t="str">
        <f>IFERROR(VLOOKUP(D4,DB!A:I,9,0),"")</f>
        <v>Latis</v>
      </c>
      <c r="M4" s="136"/>
    </row>
    <row r="5" spans="1:13" ht="15">
      <c r="A5" s="37"/>
      <c r="B5" s="37" t="str">
        <f>IFERROR(VLOOKUP(D5,DB!A:K,11,0),"")</f>
        <v/>
      </c>
      <c r="C5" s="37"/>
      <c r="D5" s="37"/>
      <c r="E5" s="37"/>
      <c r="F5" s="38"/>
      <c r="G5" s="39">
        <f ca="1">IFERROR(NOW()-F5,"-")</f>
        <v>45932.861357291666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45932.861357291666</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45932.861357291666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45932.861357291666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45932.861357291666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45932.861357291666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45932.861357291666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45932.861357291666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45932.861357291666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45932.861357291666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45932.861357291666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45932.861357291666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45932.861357291666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45932.861357291666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45932.861357291666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45932.861357291666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45932.861357291666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45932.861357291666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45932.861357291666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45932.861357291666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45932.861357291666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45932.861357291666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45932.861357291666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45932.861357291666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45932.861357291666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45932.861357291666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45932.861357291666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45932.861357291666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45932.861357291666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45932.861357291666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45932.861357291666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45932.861357291666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45932.861357291666</v>
      </c>
      <c r="H37" s="38"/>
      <c r="I37" s="37" t="str">
        <f>IFERROR(VLOOKUP(D37,DB!A:F,6,0),"")</f>
        <v/>
      </c>
      <c r="J37" s="37" t="str">
        <f>IFERROR(VLOOKUP(D37,DB!A:G,7,0),"")</f>
        <v/>
      </c>
      <c r="K37" s="37"/>
      <c r="L37" s="37" t="str">
        <f>IFERROR(VLOOKUP(D37,DB!A:I,9,0),"")</f>
        <v/>
      </c>
      <c r="M37" s="136"/>
    </row>
    <row r="38" spans="1:13" ht="15">
      <c r="A38" s="92"/>
      <c r="B38" s="92" t="str">
        <f>IFERROR(VLOOKUP(D38,DB!A:K,11,0),"")</f>
        <v/>
      </c>
      <c r="C38" s="92"/>
      <c r="D38" s="92"/>
      <c r="E38" s="92"/>
      <c r="F38" s="134"/>
      <c r="G38" s="135">
        <f ca="1">IFERROR(NOW()-F38,"-")</f>
        <v>45932.861357291666</v>
      </c>
      <c r="H38" s="134"/>
      <c r="I38" s="92" t="str">
        <f>IFERROR(VLOOKUP(D38,DB!A:F,6,0),"")</f>
        <v/>
      </c>
      <c r="J38" s="92" t="str">
        <f>IFERROR(VLOOKUP(D38,DB!A:G,7,0),"")</f>
        <v/>
      </c>
      <c r="K38" s="92"/>
      <c r="L38" s="92" t="str">
        <f>IFERROR(VLOOKUP(D38,DB!A:I,9,0),"")</f>
        <v/>
      </c>
      <c r="M38" s="136"/>
    </row>
    <row r="39" spans="1:13" ht="15">
      <c r="A39" s="37"/>
      <c r="B39" s="37" t="str">
        <f>IFERROR(VLOOKUP(D39,DB!A:K,11,0),"")</f>
        <v/>
      </c>
      <c r="C39" s="37"/>
      <c r="D39" s="37"/>
      <c r="E39" s="37"/>
      <c r="F39" s="38"/>
      <c r="G39" s="39">
        <f ca="1">IFERROR(NOW()-F39,"-")</f>
        <v>45932.861357291666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45932.861357291666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45932.861357291666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45932.861357291666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45932.861357291666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45932.861357291666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45932.861357291666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45932.861357291666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45932.861357291666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45932.861357291666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45932.861357291666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45932.861357291666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45932.861357291666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45932.861357291666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45932.861357291666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45932.861357291666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45932.861357291666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45932.861357291666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45932.861357291666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45932.861357291666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45932.861357291666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45932.861357291666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45932.861357291666</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45932.861357291666</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45932.861357291666</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45932.861357291666</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45932.861357291666</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45932.861357291666</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45932.861357291666</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45932.861357291666</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45932.861357291666</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45932.861357291666</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45932.861357291666</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45932.861357291666</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45932.861357291666</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45932.861357291666</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45932.861357291666</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45932.861357291666</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45932.861357291666</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45932.861357291666</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45932.861357291666</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45932.861357291666</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45932.861357291666</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45932.861357291666</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45932.861357291666</v>
      </c>
      <c r="H83" s="38"/>
      <c r="I83" s="37" t="str">
        <f>IFERROR(VLOOKUP(D83,DB!A:F,6,0),"")</f>
        <v/>
      </c>
      <c r="J83" s="37" t="str">
        <f>IFERROR(VLOOKUP(D83,DB!A:G,7,0),"")</f>
        <v/>
      </c>
      <c r="K83" s="37"/>
      <c r="L83" s="37" t="str">
        <f>IFERROR(VLOOKUP(D83,DB!A:I,9,0),"")</f>
        <v/>
      </c>
      <c r="M83" s="136"/>
    </row>
    <row r="84" spans="1:13" ht="15">
      <c r="A84" s="37"/>
      <c r="B84" s="37" t="str">
        <f>IFERROR(VLOOKUP(D84,DB!A:K,11,0),"")</f>
        <v/>
      </c>
      <c r="C84" s="37"/>
      <c r="D84" s="37"/>
      <c r="E84" s="37"/>
      <c r="F84" s="38"/>
      <c r="G84" s="39">
        <f ca="1">IFERROR(NOW()-F84,"-")</f>
        <v>45932.861357291666</v>
      </c>
      <c r="H84" s="38"/>
      <c r="I84" s="37" t="str">
        <f>IFERROR(VLOOKUP(D84,DB!A:F,6,0),"")</f>
        <v/>
      </c>
      <c r="J84" s="37" t="str">
        <f>IFERROR(VLOOKUP(D84,DB!A:G,7,0),"")</f>
        <v/>
      </c>
      <c r="K84" s="37"/>
      <c r="L84" s="37" t="str">
        <f>IFERROR(VLOOKUP(D84,DB!A:I,9,0),"")</f>
        <v/>
      </c>
      <c r="M84" s="136"/>
    </row>
    <row r="85" spans="1:13" ht="15">
      <c r="A85" s="92"/>
      <c r="B85" s="92" t="str">
        <f>IFERROR(VLOOKUP(D85,DB!A:K,11,0),"")</f>
        <v/>
      </c>
      <c r="C85" s="92"/>
      <c r="D85" s="92"/>
      <c r="E85" s="92"/>
      <c r="F85" s="134"/>
      <c r="G85" s="135">
        <f ca="1">IFERROR(NOW()-F85,"-")</f>
        <v>45932.861357291666</v>
      </c>
      <c r="H85" s="134"/>
      <c r="I85" s="92" t="str">
        <f>IFERROR(VLOOKUP(D85,DB!A:F,6,0),"")</f>
        <v/>
      </c>
      <c r="J85" s="92" t="str">
        <f>IFERROR(VLOOKUP(D85,DB!A:G,7,0),"")</f>
        <v/>
      </c>
      <c r="K85" s="92"/>
      <c r="L85" s="92" t="str">
        <f>IFERROR(VLOOKUP(D85,DB!A:I,9,0),"")</f>
        <v/>
      </c>
      <c r="M85" s="136"/>
    </row>
    <row r="86" spans="1:13" ht="15">
      <c r="A86" s="92"/>
      <c r="B86" s="92" t="str">
        <f>IFERROR(VLOOKUP(D86,DB!A:K,11,0),"")</f>
        <v/>
      </c>
      <c r="C86" s="92"/>
      <c r="D86" s="92"/>
      <c r="E86" s="92"/>
      <c r="F86" s="134"/>
      <c r="G86" s="135">
        <f ca="1">IFERROR(NOW()-F86,"-")</f>
        <v>45932.861357291666</v>
      </c>
      <c r="H86" s="134"/>
      <c r="I86" s="92" t="str">
        <f>IFERROR(VLOOKUP(D86,DB!A:F,6,0),"")</f>
        <v/>
      </c>
      <c r="J86" s="92" t="str">
        <f>IFERROR(VLOOKUP(D86,DB!A:G,7,0),"")</f>
        <v/>
      </c>
      <c r="K86" s="92"/>
      <c r="L86" s="92" t="str">
        <f>IFERROR(VLOOKUP(D86,DB!A:I,9,0),"")</f>
        <v/>
      </c>
    </row>
    <row r="87" spans="1:13" ht="15">
      <c r="A87" s="37"/>
      <c r="B87" s="37" t="str">
        <f>IFERROR(VLOOKUP(D87,DB!A:K,11,0),"")</f>
        <v/>
      </c>
      <c r="C87" s="37"/>
      <c r="D87" s="37"/>
      <c r="E87" s="37"/>
      <c r="F87" s="38"/>
      <c r="G87" s="39">
        <f ca="1">IFERROR(NOW()-F87,"-")</f>
        <v>45932.861357291666</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45932.861357291666</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45932.861357291666</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45932.861357291666</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45932.861357291666</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45932.861357291666</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45932.861357291666</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45932.861357291666</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45932.861357291666</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45932.861357291666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45932.861357291666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45932.861357291666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45932.861357291666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45932.861357291666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45932.861357291666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45932.861357291666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45932.861357291666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45932.861357291666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45932.861357291666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45932.861357291666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45932.861357291666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45932.861357291666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45932.861357291666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45932.861357291666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45932.861357291666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45932.861357291666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45932.861357291666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45932.861357291666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45932.861357291666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45932.861357291666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45932.861357291666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45932.861357291666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45932.861357291666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45932.861357291666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45932.861357291666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45932.861357291666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45932.861357291666</v>
      </c>
      <c r="H123" s="38"/>
      <c r="I123" s="37" t="str">
        <f>IFERROR(VLOOKUP(D123,DB!A:F,6,0),"")</f>
        <v/>
      </c>
      <c r="J123" s="37" t="str">
        <f>IFERROR(VLOOKUP(D123,DB!A:G,7,0),"")</f>
        <v/>
      </c>
      <c r="K123" s="37"/>
      <c r="L123" s="37" t="str">
        <f>IFERROR(VLOOKUP(D123,DB!A:I,9,0),"")</f>
        <v/>
      </c>
    </row>
    <row r="124" spans="1:12" ht="15">
      <c r="A124" s="92"/>
      <c r="B124" s="92" t="str">
        <f>IFERROR(VLOOKUP(D124,DB!A:K,11,0),"")</f>
        <v/>
      </c>
      <c r="C124" s="92"/>
      <c r="D124" s="92"/>
      <c r="E124" s="92"/>
      <c r="F124" s="134"/>
      <c r="G124" s="135">
        <f ca="1">IFERROR(NOW()-F124,"-")</f>
        <v>45932.861357291666</v>
      </c>
      <c r="H124" s="134"/>
      <c r="I124" s="92" t="str">
        <f>IFERROR(VLOOKUP(D124,DB!A:F,6,0),"")</f>
        <v/>
      </c>
      <c r="J124" s="92" t="str">
        <f>IFERROR(VLOOKUP(D124,DB!A:G,7,0),"")</f>
        <v/>
      </c>
      <c r="K124" s="92"/>
      <c r="L124" s="92" t="str">
        <f>IFERROR(VLOOKUP(D124,DB!A:I,9,0),"")</f>
        <v/>
      </c>
    </row>
    <row r="125" spans="1:12" ht="15">
      <c r="A125" s="37"/>
      <c r="B125" s="37" t="str">
        <f>IFERROR(VLOOKUP(D125,DB!A:K,11,0),"")</f>
        <v/>
      </c>
      <c r="C125" s="37"/>
      <c r="D125" s="37"/>
      <c r="E125" s="37"/>
      <c r="F125" s="38"/>
      <c r="G125" s="39">
        <f ca="1">IFERROR(NOW()-F125,"-")</f>
        <v>45932.861357291666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45932.861357291666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45932.861357291666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45932.861357291666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45932.861357291666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45932.861357291666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45932.861357291666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45932.861357291666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45932.861357291666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45932.861357291666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45932.861357291666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45932.861357291666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45932.861357291666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45932.861357291666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45932.861357291666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45932.861357291666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45932.861357291666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45932.861357291666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45932.861357291666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45932.861357291666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45932.861357291666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45932.861357291666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45932.861357291666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45932.861357291666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45932.861357291666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45932.861357291666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45932.861357291666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45932.861357291666</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45932.861357291666</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45932.861357291666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45932.861357291666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45932.861357291666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45932.861357291666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45932.861357291666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45932.861357291666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45932.861357291666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45932.861357291666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45932.861357291666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45932.861357291666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45932.861357291666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45932.861357291666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45932.861357291666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45932.861357291666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45932.861357291666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45932.861357291666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45932.861357291666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45932.861357291666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45932.861357291666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45932.861357291666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45932.861357291666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45932.861357291666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45932.861357291666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45932.861357291666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45932.861357291666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45932.861357291666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45932.861357291666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45932.861357291666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45932.861357291666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45932.861357291666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45932.861357291666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45932.861357291666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45932.861357291666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45932.861357291666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45932.861357291666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45932.861357291666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45932.861357291666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45932.861357291666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45932.861357291666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45932.861357291666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45932.861357291666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45932.861357291666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45932.861357291666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45932.861357291666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45932.861357291666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45932.861357291666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45932.861357291666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45932.861357291666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45932.861357291666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45932.861357291666</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45932.861357291666</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45932.861357291666</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45932.861357291666</v>
      </c>
      <c r="H206" s="38"/>
      <c r="I206" s="37" t="str">
        <f>IFERROR(VLOOKUP(D206,DB!A:F,6,0),"")</f>
        <v/>
      </c>
      <c r="J206" s="37" t="str">
        <f>IFERROR(VLOOKUP(D206,DB!A:G,7,0),"")</f>
        <v/>
      </c>
      <c r="K206" s="37"/>
      <c r="L206" s="37" t="str">
        <f>IFERROR(VLOOKUP(D206,DB!A:I,9,0),"")</f>
        <v/>
      </c>
    </row>
    <row r="207" spans="1:12" ht="15">
      <c r="A207" s="92"/>
      <c r="B207" s="92" t="str">
        <f>IFERROR(VLOOKUP(D207,DB!A:K,11,0),"")</f>
        <v/>
      </c>
      <c r="C207" s="92"/>
      <c r="D207" s="92"/>
      <c r="E207" s="92"/>
      <c r="F207" s="134"/>
      <c r="G207" s="135">
        <f ca="1">IFERROR(NOW()-F207,"-")</f>
        <v>45932.861357291666</v>
      </c>
      <c r="H207" s="134"/>
      <c r="I207" s="92" t="str">
        <f>IFERROR(VLOOKUP(D207,DB!A:F,6,0),"")</f>
        <v/>
      </c>
      <c r="J207" s="92" t="str">
        <f>IFERROR(VLOOKUP(D207,DB!A:G,7,0),"")</f>
        <v/>
      </c>
      <c r="K207" s="92"/>
      <c r="L207" s="92" t="str">
        <f>IFERROR(VLOOKUP(D207,DB!A:I,9,0),"")</f>
        <v/>
      </c>
    </row>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7" ht="15"/>
    <row r="478" ht="15"/>
    <row r="479" ht="15"/>
    <row r="480" ht="15"/>
    <row r="481" ht="15"/>
    <row r="482" ht="15"/>
    <row r="484" ht="15"/>
    <row r="485" ht="15"/>
    <row r="486" ht="15"/>
    <row r="487" ht="15"/>
    <row r="488" ht="15"/>
    <row r="489" ht="15"/>
    <row r="490" ht="15"/>
    <row r="491"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6" ht="15"/>
    <row r="527" ht="15"/>
    <row r="528" ht="15"/>
    <row r="529" ht="15"/>
    <row r="530" ht="15"/>
    <row r="531" ht="15"/>
    <row r="532" ht="15"/>
    <row r="533" ht="15"/>
    <row r="534" ht="15"/>
    <row r="535" ht="15"/>
    <row r="537" ht="15"/>
    <row r="538" ht="15"/>
    <row r="539" ht="15"/>
    <row r="542" ht="15"/>
    <row r="543" ht="15"/>
    <row r="544" ht="15"/>
    <row r="545"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59" ht="15"/>
    <row r="860" ht="15"/>
    <row r="861" ht="15"/>
    <row r="862" ht="15"/>
    <row r="866" ht="15"/>
    <row r="867" ht="15"/>
    <row r="877" ht="15"/>
    <row r="882" ht="15"/>
    <row r="893" ht="15"/>
    <row r="894" ht="15"/>
    <row r="901" ht="15"/>
    <row r="902" ht="15"/>
    <row r="906" ht="15"/>
    <row r="907" ht="15"/>
    <row r="908" ht="15"/>
    <row r="915" ht="15"/>
    <row r="916" ht="15"/>
    <row r="917" ht="15"/>
    <row r="918" ht="15"/>
    <row r="920" ht="15"/>
    <row r="921" ht="15"/>
    <row r="922" ht="15"/>
    <row r="925" ht="15"/>
    <row r="926" ht="15"/>
    <row r="927" ht="15"/>
    <row r="928" ht="15"/>
    <row r="930" ht="15"/>
    <row r="931" ht="15"/>
    <row r="932" ht="15"/>
    <row r="933" ht="15"/>
    <row r="934" ht="15"/>
    <row r="935" ht="15"/>
    <row r="937" ht="15"/>
    <row r="938" ht="15"/>
    <row r="940" ht="15"/>
    <row r="941" ht="15"/>
    <row r="943" ht="15"/>
    <row r="944" ht="15"/>
    <row r="945" ht="15"/>
    <row r="947" ht="15"/>
    <row r="948" ht="15"/>
    <row r="949" ht="15"/>
    <row r="950" ht="15"/>
    <row r="951" ht="15"/>
    <row r="955" ht="15"/>
    <row r="956" ht="15"/>
    <row r="957" ht="15"/>
    <row r="958" ht="15"/>
    <row r="961" ht="15"/>
    <row r="962" ht="15"/>
    <row r="965" ht="15"/>
    <row r="1006" ht="15"/>
    <row r="1007" ht="15"/>
    <row r="1010" ht="15"/>
    <row r="1011" ht="15"/>
    <row r="1018" ht="15"/>
    <row r="1019" ht="15"/>
    <row r="1022" ht="15"/>
    <row r="1024" ht="15"/>
    <row r="1026" ht="15"/>
    <row r="1027" ht="15"/>
    <row r="1028" ht="15"/>
    <row r="1031" ht="15"/>
    <row r="1032" ht="15"/>
    <row r="1034" ht="15"/>
    <row r="1037" ht="15"/>
    <row r="1038" ht="15"/>
    <row r="1040" ht="15"/>
    <row r="1041" ht="15"/>
    <row r="1042" ht="15"/>
    <row r="1043" ht="15"/>
    <row r="1044" ht="15"/>
    <row r="1047" ht="15"/>
    <row r="1048" ht="15"/>
    <row r="1049" ht="15"/>
    <row r="1050" ht="15"/>
    <row r="1051" ht="15"/>
    <row r="1052" ht="15"/>
    <row r="1054" ht="15"/>
    <row r="1056" ht="15"/>
    <row r="1058" ht="15"/>
    <row r="1059" ht="15"/>
    <row r="1060" ht="15"/>
    <row r="1062" ht="15"/>
    <row r="1063" ht="15"/>
    <row r="1064" ht="15"/>
    <row r="1065" ht="15"/>
    <row r="1066" ht="15"/>
    <row r="1067" ht="15"/>
    <row r="1068" ht="15"/>
    <row r="1070" ht="15"/>
    <row r="1071" ht="15"/>
    <row r="1072" ht="15"/>
    <row r="1077" ht="15"/>
    <row r="1078" ht="15"/>
    <row r="1082" ht="15"/>
    <row r="1083" ht="15"/>
    <row r="1084" ht="15"/>
    <row r="1087" ht="15"/>
    <row r="1089" ht="15"/>
    <row r="1093" ht="15"/>
    <row r="1097" ht="15"/>
    <row r="1103" ht="15"/>
    <row r="1104" ht="15"/>
    <row r="1106" ht="15"/>
    <row r="1107" ht="15"/>
    <row r="1109" ht="15"/>
    <row r="1112" ht="15"/>
    <row r="1113" ht="15"/>
    <row r="1115" ht="15"/>
    <row r="1117" ht="15"/>
    <row r="1119" ht="15"/>
    <row r="1121" ht="15"/>
    <row r="1122" ht="15"/>
    <row r="1123" ht="15"/>
    <row r="1125" ht="15"/>
    <row r="1126" ht="15"/>
    <row r="1127" ht="15"/>
    <row r="1128" ht="15"/>
    <row r="1131" ht="15"/>
    <row r="1305" ht="15"/>
    <row r="1306" ht="15"/>
    <row r="1316" ht="15"/>
    <row r="1317" ht="15"/>
    <row r="1318" ht="15"/>
    <row r="1324" ht="15"/>
    <row r="1325" ht="15"/>
    <row r="1326" ht="15"/>
    <row r="1327" ht="15"/>
    <row r="1329" ht="15"/>
    <row r="1332" ht="15"/>
    <row r="1333" ht="15"/>
    <row r="1334" ht="15"/>
    <row r="1335" ht="15"/>
    <row r="1337" ht="15"/>
    <row r="1338" ht="15"/>
    <row r="1340" ht="15"/>
    <row r="1341" ht="15"/>
    <row r="1342" ht="15"/>
    <row r="1343" ht="15"/>
    <row r="1345" ht="15"/>
    <row r="1346" ht="15"/>
    <row r="1347" ht="15"/>
    <row r="1350" ht="15"/>
    <row r="1351" ht="15"/>
    <row r="1354" ht="15"/>
    <row r="1355" ht="15"/>
    <row r="1356" ht="15"/>
    <row r="1357" ht="15"/>
    <row r="1358" ht="15"/>
    <row r="1359" ht="15"/>
    <row r="1360" ht="15"/>
    <row r="1361" ht="15"/>
    <row r="1363" ht="15"/>
    <row r="1365" ht="15"/>
    <row r="1366" ht="15"/>
    <row r="1367" ht="15"/>
    <row r="1370" ht="15"/>
    <row r="1380" ht="15"/>
    <row r="1383" ht="15"/>
    <row r="1384" ht="15"/>
    <row r="1388" ht="15"/>
    <row r="1392" ht="15"/>
    <row r="1395" ht="15"/>
  </sheetData>
  <dataValidations count="2">
    <dataValidation allowBlank="1" showInputMessage="1" showErrorMessage="1" sqref="E1" xr:uid="{920C6338-E771-4DAE-8C89-92A9093EA4DE}"/>
    <dataValidation type="list" allowBlank="1" showInputMessage="1" showErrorMessage="1" sqref="E2:E2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6"/>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39065</v>
      </c>
      <c r="B2" s="137" t="s">
        <v>5398</v>
      </c>
      <c r="C2" s="137">
        <v>1</v>
      </c>
      <c r="D2" s="137" t="s">
        <v>32861</v>
      </c>
      <c r="E2" s="137" t="s">
        <v>39066</v>
      </c>
      <c r="F2" s="138">
        <v>45929.14371527778</v>
      </c>
      <c r="G2" s="139">
        <f ca="1">IFERROR(NOW()-F2,"-")</f>
        <v>3.7176420138857793</v>
      </c>
      <c r="H2" s="137">
        <v>45929.455266203702</v>
      </c>
      <c r="I2" s="137" t="str">
        <f>IFERROR(VLOOKUP(D2,DB!A:F,6,0),"")</f>
        <v>SCECO</v>
      </c>
      <c r="J2" s="137" t="str">
        <f>IFERROR(VLOOKUP(D2,DB!A:G,7,0),"")</f>
        <v>In progress</v>
      </c>
      <c r="K2" s="137" t="s">
        <v>39067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39068</v>
      </c>
      <c r="B3" s="137" t="s">
        <v>5398</v>
      </c>
      <c r="C3" s="137">
        <v>1</v>
      </c>
      <c r="D3" s="137" t="s">
        <v>34463</v>
      </c>
      <c r="E3" s="137" t="s">
        <v>39066</v>
      </c>
      <c r="F3" s="138">
        <v>45926.772847222222</v>
      </c>
      <c r="G3" s="139">
        <f ca="1">IFERROR(NOW()-F3,"-")</f>
        <v>6.0885100694431458</v>
      </c>
      <c r="H3" s="137">
        <v>45927.449074074102</v>
      </c>
      <c r="I3" s="137" t="str">
        <f>IFERROR(VLOOKUP(D3,DB!A:F,6,0),"")</f>
        <v>SCECO</v>
      </c>
      <c r="J3" s="137" t="str">
        <f>IFERROR(VLOOKUP(D3,DB!A:G,7,0),"")</f>
        <v>Weak</v>
      </c>
      <c r="K3" s="137" t="s">
        <v>39067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39069</v>
      </c>
      <c r="B4" s="137" t="s">
        <v>5398</v>
      </c>
      <c r="C4" s="137">
        <v>1</v>
      </c>
      <c r="D4" s="137" t="s">
        <v>33408</v>
      </c>
      <c r="E4" s="137" t="s">
        <v>39066</v>
      </c>
      <c r="F4" s="138">
        <v>45931.800995370373</v>
      </c>
      <c r="G4" s="139">
        <f ca="1">IFERROR(NOW()-F4,"-")</f>
        <v>1.0603619212924968</v>
      </c>
      <c r="H4" s="138">
        <v>45931.881805555553</v>
      </c>
      <c r="I4" s="137" t="str">
        <f>IFERROR(VLOOKUP(D4,DB!A:F,6,0),"")</f>
        <v>SCECO</v>
      </c>
      <c r="J4" s="137" t="str">
        <f>IFERROR(VLOOKUP(D4,DB!A:G,7,0),"")</f>
        <v>Dead</v>
      </c>
      <c r="K4" s="137" t="s">
        <v>39067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c r="B5" s="137" t="str">
        <f>IFERROR(VLOOKUP(D5,DB!A:K,11,0),"")</f>
        <v/>
      </c>
      <c r="C5" s="137"/>
      <c r="D5" s="137"/>
      <c r="E5" s="137"/>
      <c r="F5" s="140"/>
      <c r="G5" s="139">
        <f ca="1">IFERROR(NOW()-F5,"-")</f>
        <v>45932.861357291666</v>
      </c>
      <c r="H5" s="140"/>
      <c r="I5" s="137" t="str">
        <f>IFERROR(VLOOKUP(D5,DB!A:F,6,0),"")</f>
        <v/>
      </c>
      <c r="J5" s="137" t="str">
        <f>IFERROR(VLOOKUP(D5,DB!A:G,7,0),"")</f>
        <v/>
      </c>
      <c r="K5" s="137"/>
      <c r="L5" s="137" t="str">
        <f>IFERROR(VLOOKUP(D5,DB!A:I,9,0),"")</f>
        <v/>
      </c>
    </row>
    <row r="6" spans="1:16383" ht="31.5" customHeight="1">
      <c r="A6" s="121"/>
      <c r="B6" s="137" t="str">
        <f>IFERROR(VLOOKUP(D6,DB!A:K,11,0),"")</f>
        <v/>
      </c>
      <c r="C6" s="137"/>
      <c r="D6" s="137"/>
      <c r="E6" s="137"/>
      <c r="F6" s="140"/>
      <c r="G6" s="139">
        <f ca="1">IFERROR(NOW()-F6,"-")</f>
        <v>45932.861357291666</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45932.861357291666</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45932.861357291666</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45932.861357291666</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45932.861357291666</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45932.861357291666</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0"/>
      <c r="G12" s="139">
        <f ca="1">IFERROR(NOW()-F12,"-")</f>
        <v>45932.861357291666</v>
      </c>
      <c r="H12" s="140"/>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40"/>
      <c r="G13" s="139">
        <f ca="1">IFERROR(NOW()-F13,"-")</f>
        <v>45932.861357291666</v>
      </c>
      <c r="H13" s="140"/>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45932.861357291666</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45932.861357291666</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45932.861357291666</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45932.861357291666</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45932.861357291666</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45932.861357291666</v>
      </c>
      <c r="H19" s="137"/>
      <c r="I19" s="137" t="str">
        <f>IFERROR(VLOOKUP(D19,DB!A:F,6,0),"")</f>
        <v/>
      </c>
      <c r="J19" s="137" t="str">
        <f>IFERROR(VLOOKUP(D19,DB!A:G,7,0),"")</f>
        <v/>
      </c>
      <c r="K19" s="137"/>
      <c r="L19" s="137" t="str">
        <f>IFERROR(VLOOKUP(D19,DB!A:I,9,0),"")</f>
        <v/>
      </c>
    </row>
    <row r="20" spans="1:12" ht="31.5" customHeight="1">
      <c r="A20" s="121"/>
      <c r="B20" s="137" t="str">
        <f>IFERROR(VLOOKUP(D20,DB!A:K,11,0),"")</f>
        <v/>
      </c>
      <c r="C20" s="137"/>
      <c r="D20" s="137"/>
      <c r="E20" s="137"/>
      <c r="F20" s="137"/>
      <c r="G20" s="137">
        <f ca="1">IFERROR(NOW()-F20,"-")</f>
        <v>45932.861357291666</v>
      </c>
      <c r="H20" s="137"/>
      <c r="I20" s="137" t="str">
        <f>IFERROR(VLOOKUP(D20,DB!A:F,6,0),"")</f>
        <v/>
      </c>
      <c r="J20" s="137" t="str">
        <f>IFERROR(VLOOKUP(D20,DB!A:G,7,0),"")</f>
        <v/>
      </c>
      <c r="K20" s="137"/>
      <c r="L20" s="137" t="str">
        <f>IFERROR(VLOOKUP(D20,DB!A:I,9,0),"")</f>
        <v/>
      </c>
    </row>
    <row r="21" spans="1:12" ht="31.5" customHeight="1">
      <c r="A21" s="121"/>
      <c r="B21" s="120" t="str">
        <f>IFERROR(VLOOKUP(D21,DB!A:K,11,0),"")</f>
        <v/>
      </c>
      <c r="C21" s="122"/>
      <c r="D21" s="120"/>
      <c r="E21" s="123"/>
      <c r="F21" s="124"/>
      <c r="G21" s="89">
        <f ca="1">IFERROR(NOW()-F21,"-")</f>
        <v>45932.861357291666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45932.861357291666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45932.861357291666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45932.861357291666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45932.861357291666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45932.861357291666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45932.861357291666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45932.861357291666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45932.861357291666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45932.861357291666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45932.861357291666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45932.861357291666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45932.861357291666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45932.861357291666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45932.861357291666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45932.861357291666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45932.861357291666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45932.861357291666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45932.861357291666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45932.861357291666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45932.861357291666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45932.861357291666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45932.861357291666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45932.861357291666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45932.861357291666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45932.861357291666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45932.861357291666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45932.861357291666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45932.861357291666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45932.861357291666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45932.861357291666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45932.861357291666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45932.861357291666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45932.861357291666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45932.861357291666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45932.861357291666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45932.861357291666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45932.861357291666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45932.861357291666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45932.861357291666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45932.861357291666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45932.861357291666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45932.861357291666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45932.861357291666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45932.861357291666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45932.861357291666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45932.861357291666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45932.861357291666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45932.861357291666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45932.861357291666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45932.861357291666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45932.861357291666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45932.861357291666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45932.861357291666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45932.861357291666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45932.861357291666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45932.861357291666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45932.861357291666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45932.861357291666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45932.861357291666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45932.861357291666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45932.861357291666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45932.861357291666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45932.861357291666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45932.861357291666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45932.861357291666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45932.861357291666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45932.861357291666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45932.861357291666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45932.861357291666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45932.861357291666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45932.861357291666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45932.861357291666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45932.861357291666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45932.861357291666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45932.861357291666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45932.861357291666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45932.861357291666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45932.861357291666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45932.861357291666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45932.861357291666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45932.861357291666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45932.861357291666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45932.861357291666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45932.861357291666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45932.861357291666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45932.861357291666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45932.861357291666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45932.861357291666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45932.861357291666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45932.861357291666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45932.861357291666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45932.861357291666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45932.861357291666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45932.861357291666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45932.861357291666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45932.861357291666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45932.861357291666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45932.861357291666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45932.861357291666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45932.861357291666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45932.861357291666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45932.861357291666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45932.861357291666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45932.861357291666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45932.861357291666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45932.861357291666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45932.861357291666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45932.861357291666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45932.861357291666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45932.861357291666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45932.861357291666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45932.861357291666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45932.861357291666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45932.861357291666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45932.861357291666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45932.861357291666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45932.861357291666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45932.861357291666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45932.861357291666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45932.861357291666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45932.861357291666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45932.861357291666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45932.861357291666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45932.861357291666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45932.861357291666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45932.861357291666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45932.861357291666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45932.861357291666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45932.861357291666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45932.861357291666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45932.861357291666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45932.861357291666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45932.861357291666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45932.861357291666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45932.861357291666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45932.861357291666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45932.861357291666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45932.861357291666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45932.861357291666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45932.861357291666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45932.861357291666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45932.861357291666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45932.861357291666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45932.861357291666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45932.861357291666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45932.861357291666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45932.861357291666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45932.861357291666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45932.861357291666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45932.861357291666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45932.861357291666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45932.861357291666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45932.861357291666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45932.861357291666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45932.861357291666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45932.861357291666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45932.861357291666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45932.861357291666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45932.861357291666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45932.861357291666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45932.861357291666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45932.861357291666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45932.861357291666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45932.861357291666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45932.861357291666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45932.861357291666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45932.861357291666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45932.861357291666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45932.861357291666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45932.861357291666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45932.861357291666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45932.861357291666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45932.861357291666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45932.861357291666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45932.861357291666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45932.861357291666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45932.861357291666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45932.861357291666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45932.861357291666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45932.861357291666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45932.861357291666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45932.861357291666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45932.861357291666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45932.861357291666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45932.861357291666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45932.861357291666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45932.861357291666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45932.861357291666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45932.861357291666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45932.861357291666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45932.861357291666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45932.861357291666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45932.861357291666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45932.861357291666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45932.861357291666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45932.861357291666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45932.861357291666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45932.861357291666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45932.861357291666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45932.861357291666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45932.861357291666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45932.861357291666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45932.861357291666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45932.861357291666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45932.861357291666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45932.861357291666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45932.861357291666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45932.861357291666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45932.861357291666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45932.861357291666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45932.861357291666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45932.861357291666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45932.861357291666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45932.861357291666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45932.861357291666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45932.861357291666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45932.861357291666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45932.861357291666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45932.861357291666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45932.861357291666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45932.861357291666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45932.861357291666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45932.861357291666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45932.861357291666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45932.861357291666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45932.861357291666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45932.861357291666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45932.861357291666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45932.861357291666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45932.861357291666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45932.861357291666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45932.861357291666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45932.861357291666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45932.861357291666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45932.861357291666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45932.861357291666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45932.861357291666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45932.861357291666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45932.861357291666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45932.861357291666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45932.861357291666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45932.861357291666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45932.861357291666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45932.861357291666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45932.861357291666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45932.861357291666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45932.861357291666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45932.861357291666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45932.861357291666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45932.861357291666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45932.861357291666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45932.861357291666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45932.861357291666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45932.861357291666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45932.861357291666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45932.861357291666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45932.861357291666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45932.861357291666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45932.861357291666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45932.861357291666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45932.861357291666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45932.861357291666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45932.861357291666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45932.861357291666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45932.861357291666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45932.861357291666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45932.861357291666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45932.861357291666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45932.861357291666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45932.861357291666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45932.861357291666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45932.861357291666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45932.861357291666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45932.861357291666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45932.861357291666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45932.861357291666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45932.861357291666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45932.861357291666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45932.861357291666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45932.861357291666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45932.861357291666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45932.861357291666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45932.861357291666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45932.861357291666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45932.861357291666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45932.861357291666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45932.861357291666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45932.861357291666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45932.861357291666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45932.861357291666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45932.861357291666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45932.861357291666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45932.861357291666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45932.861357291666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45932.861357291666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45932.861357291666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45932.861357291666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45932.861357291666</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45932.861357291666</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45932.861357291666</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45932.861357291666</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45932.861357291666</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45932.861357291666</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45932.861357291666</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45932.861357291666</v>
      </c>
      <c r="H326" s="124"/>
      <c r="I326" s="120" t="str">
        <f>IFERROR(VLOOKUP(D326,DB!A:F,6,0),"")</f>
        <v/>
      </c>
      <c r="J326" s="119" t="str">
        <f>IFERROR(VLOOKUP(D326,DB!A:G,7,0),"")</f>
        <v/>
      </c>
      <c r="K326" s="125"/>
      <c r="L326" s="126" t="str">
        <f>IFERROR(VLOOKUP(D326,DB!A:I,9,0),"")</f>
        <v/>
      </c>
    </row>
  </sheetData>
  <dataValidations count="2">
    <dataValidation allowBlank="1" showInputMessage="1" showErrorMessage="1" sqref="E1" xr:uid="{380493DB-286A-4683-AF55-C78F04945A49}"/>
    <dataValidation type="list" allowBlank="1" showInputMessage="1" showErrorMessage="1" sqref="E5:E3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2025-10-02T17:42:21Z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