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7070" documentId="13_ncr:1_{F6CB121F-512D-4AA6-A0C1-0FB36C537598}" xr6:coauthVersionLast="47" xr6:coauthVersionMax="47" xr10:uidLastSave="{35DB239F-5CE8-4646-89AB-910924C24113}"/>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I3" i="4"/>
  <c r="J3" i="4"/>
  <c r="I4" i="4"/>
  <c r="J4" i="4"/>
  <c r="I5" i="4"/>
  <c r="J5" i="4"/>
  <c r="I6" i="4"/>
  <c r="J6" i="4"/>
  <c r="I7" i="4"/>
  <c r="J7" i="4"/>
  <c r="I8" i="4"/>
  <c r="J8" i="4"/>
  <c r="I9" i="4"/>
  <c r="J9" i="4"/>
  <c r="I10" i="4"/>
  <c r="J10" i="4"/>
  <c r="I11" i="4"/>
  <c r="J11" i="4"/>
  <c r="I2" i="6"/>
  <c r="J2" i="6"/>
  <c r="I3" i="6"/>
  <c r="J3" i="6"/>
  <c r="I4" i="6"/>
  <c r="J4"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J5" i="6"/>
  <c r="J6" i="6"/>
  <c r="J7" i="6"/>
  <c r="J8" i="6"/>
  <c r="J9" i="6"/>
  <c r="J10" i="6"/>
  <c r="I3" i="5"/>
  <c r="B2" i="6"/>
  <c r="G2" i="6"/>
  <c r="L2" i="6"/>
  <c r="B3" i="6"/>
  <c r="G3" i="6"/>
  <c r="L3" i="6"/>
  <c r="B4" i="6"/>
  <c r="G4" i="6"/>
  <c r="L4" i="6"/>
  <c r="B5" i="6"/>
  <c r="G5" i="6"/>
  <c r="L5" i="6"/>
  <c r="B6" i="6"/>
  <c r="G6" i="6"/>
  <c r="L6" i="6"/>
  <c r="B7" i="6"/>
  <c r="G7" i="6"/>
  <c r="L7" i="6"/>
  <c r="B8" i="6"/>
  <c r="G8" i="6"/>
  <c r="L8" i="6"/>
  <c r="B9" i="6"/>
  <c r="G9" i="6"/>
  <c r="L9" i="6"/>
  <c r="B10" i="6"/>
  <c r="G10" i="6"/>
  <c r="L10" i="6"/>
  <c r="B11" i="6"/>
  <c r="G11" i="6"/>
  <c r="J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5" i="5"/>
  <c r="G5" i="5"/>
  <c r="I5" i="5"/>
  <c r="J5" i="5"/>
  <c r="L5" i="5"/>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L3" i="1"/>
  <c r="L4" i="1"/>
  <c r="L5" i="1"/>
  <c r="L6" i="1"/>
  <c r="L7" i="1"/>
  <c r="L8" i="1"/>
  <c r="L9" i="1"/>
  <c r="L10" i="1"/>
  <c r="L11" i="1"/>
  <c r="L12" i="1"/>
  <c r="L13" i="1"/>
  <c r="L14" i="1"/>
  <c r="L15" i="1"/>
  <c r="J3" i="1"/>
  <c r="J4" i="1"/>
  <c r="J5" i="1"/>
  <c r="J6" i="1"/>
  <c r="J7" i="1"/>
  <c r="J8" i="1"/>
  <c r="J9" i="1"/>
  <c r="J10" i="1"/>
  <c r="J11" i="1"/>
  <c r="J12" i="1"/>
  <c r="J13" i="1"/>
  <c r="J14" i="1"/>
  <c r="J15" i="1"/>
  <c r="I3" i="1"/>
  <c r="I4" i="1"/>
  <c r="I5" i="1"/>
  <c r="I6" i="1"/>
  <c r="I7" i="1"/>
  <c r="I8" i="1"/>
  <c r="I9" i="1"/>
  <c r="I10" i="1"/>
  <c r="I11" i="1"/>
  <c r="I12" i="1"/>
  <c r="I13" i="1"/>
  <c r="I14" i="1"/>
  <c r="I15" i="1"/>
  <c r="G3" i="1"/>
  <c r="G4" i="1"/>
  <c r="G5" i="1"/>
  <c r="G6" i="1"/>
  <c r="G7" i="1"/>
  <c r="G8" i="1"/>
  <c r="G9" i="1"/>
  <c r="G10" i="1"/>
  <c r="G11" i="1"/>
  <c r="G12" i="1"/>
  <c r="G13" i="1"/>
  <c r="G14" i="1"/>
  <c r="G15" i="1"/>
  <c r="B3" i="1"/>
  <c r="B4" i="1"/>
  <c r="B5" i="1"/>
  <c r="B6" i="1"/>
  <c r="B7" i="1"/>
  <c r="B8" i="1"/>
  <c r="B9" i="1"/>
  <c r="B10" i="1"/>
  <c r="B11" i="1"/>
  <c r="B12" i="1"/>
  <c r="B13" i="1"/>
  <c r="B14" i="1"/>
  <c r="B15"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<sst xmlns="http://schemas.openxmlformats.org/spreadsheetml/2006/main" count="179040" uniqueCount="39113">
  <si>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</si>
  <si>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</si>
  <si>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</si>
  <si>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</si>
  <si>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</si>
  <si>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</si>
  <si>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</si>
  <si>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</si>
  <si>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</si>
  <si>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</si>
  <si>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</si>
  <si>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</si>
  <si>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</si>
  <si>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</si>
  <si>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</si>
  <si>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</si>
  <si>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</si>
  <si>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</si>
  <si>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</si>
  <si>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</si>
  <si>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</si>
  <si>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</si>
  <si>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</si>
  <si>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</si>
  <si>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</si>
  <si>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</si>
  <si>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</si>
  <si>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</si>
  <si>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</si>
  <si>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</si>
  <si>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</si>
  <si>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</si>
  <si>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</si>
  <si>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</si>
  <si>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</si>
  <si>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</si>
  <si>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</si>
  <si>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</si>
  <si>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</si>
  <si>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</si>
  <si>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</si>
  <si>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</si>
  <si>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</si>
  <si>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</si>
  <si>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</si>
  <si>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</si>
  <si>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</si>
  <si>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</si>
  <si>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</si>
  <si>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</si>
  <si>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</si>
  <si>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</si>
  <si>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</si>
  <si>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</si>
  <si>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</si>
  <si>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</si>
  <si>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</si>
  <si>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</si>
  <si>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</si>
  <si>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</si>
  <si>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</si>
  <si>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</si>
  <si>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</si>
  <si>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</si>
  <si>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</si>
  <si>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</si>
  <si>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</si>
  <si>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</si>
  <si>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</si>
  <si>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</si>
  <si>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</si>
  <si>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</si>
  <si>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</si>
  <si>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</si>
  <si>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</si>
  <si>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</si>
  <si>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</si>
  <si>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</si>
  <si>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</si>
  <si>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</si>
  <si>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</si>
  <si>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</si>
  <si>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</si>
  <si>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</si>
  <si>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</si>
  <si>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</si>
  <si>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</si>
  <si>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</si>
  <si>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</si>
  <si>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</si>
  <si>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</si>
  <si>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</si>
  <si>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</si>
  <si>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</si>
  <si>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</si>
  <si>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</si>
  <si>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</si>
  <si>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</si>
  <si>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</si>
  <si>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</si>
  <si>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</si>
  <si>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</si>
  <si>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</si>
  <si>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</si>
  <si>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</si>
  <si>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</si>
  <si>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</si>
  <si>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</si>
  <si>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</si>
  <si>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</si>
  <si>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</si>
  <si>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</si>
  <si>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</si>
  <si>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</si>
  <si>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</si>
  <si>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</si>
  <si>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</si>
  <si>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</si>
  <si>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</si>
  <si>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</si>
  <si>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</si>
  <si>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</si>
  <si>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</si>
  <si>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</si>
  <si>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</si>
  <si>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</si>
  <si>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</si>
  <si>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</si>
  <si>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</si>
  <si>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</si>
  <si>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</si>
  <si>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</si>
  <si>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</si>
  <si>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</si>
  <si>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</si>
  <si>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</si>
  <si>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</si>
  <si>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</si>
  <si>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</si>
  <si>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</si>
  <si>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</si>
  <si>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</si>
  <si>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</si>
  <si>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</si>
  <si>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</si>
  <si>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</si>
  <si>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</si>
  <si>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</si>
  <si>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</si>
  <si>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</si>
  <si>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</si>
  <si>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</si>
  <si>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</si>
  <si>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</si>
  <si>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</si>
  <si>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</si>
  <si>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</si>
  <si>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</si>
  <si>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</si>
  <si>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</si>
  <si>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</si>
  <si>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</si>
  <si>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</si>
  <si>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</si>
  <si>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</si>
  <si>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</si>
  <si>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</si>
  <si>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</si>
  <si>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</si>
  <si>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</si>
  <si>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</si>
  <si>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</si>
  <si>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</si>
  <si>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</si>
  <si>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</si>
  <si>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</si>
  <si>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</si>
  <si>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</si>
  <si>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</si>
  <si>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</si>
  <si>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</si>
  <si>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</si>
  <si>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</si>
  <si>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</si>
  <si>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</si>
  <si>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</si>
  <si>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</si>
  <si>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</si>
  <si>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</si>
  <si>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</si>
  <si>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</si>
  <si>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</si>
  <si>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</si>
  <si>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</si>
  <si>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</si>
  <si>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</si>
  <si>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</si>
  <si>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</si>
  <si>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</si>
  <si>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</si>
  <si>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</si>
  <si>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</si>
  <si>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</si>
  <si>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</si>
  <si>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</si>
  <si>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</si>
  <si>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</si>
  <si>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</si>
  <si>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</si>
  <si>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</si>
  <si>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</si>
  <si>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</si>
  <si>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</si>
  <si>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</si>
  <si>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</si>
  <si>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</si>
  <si>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</si>
  <si>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</si>
  <si>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</si>
  <si>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</si>
  <si>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</si>
  <si>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</si>
  <si>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</si>
  <si>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</si>
  <si>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</si>
  <si>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</si>
  <si>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</si>
  <si>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</si>
  <si>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</si>
  <si>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</si>
  <si>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</si>
  <si>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</si>
  <si>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</si>
  <si>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</si>
  <si>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</si>
  <si>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</si>
  <si>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</si>
  <si>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</si>
  <si>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</si>
  <si>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</si>
  <si>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</si>
  <si>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</si>
  <si>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</si>
  <si>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</si>
  <si>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</si>
  <si>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</si>
  <si>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</si>
  <si>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</si>
  <si>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</si>
  <si>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</si>
  <si>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</si>
  <si>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</si>
  <si>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</si>
  <si>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</si>
  <si>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</si>
  <si>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</si>
  <si>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</si>
  <si>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</si>
  <si>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</si>
  <si>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</si>
  <si>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</si>
  <si>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</si>
  <si>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</si>
  <si>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</si>
  <si>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</si>
  <si>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</si>
  <si>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</si>
  <si>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</si>
  <si>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</si>
  <si>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</si>
  <si>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</si>
  <si>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</si>
  <si>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</si>
  <si>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</si>
  <si>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</si>
  <si>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</si>
  <si>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</si>
  <si>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</si>
  <si>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</si>
  <si>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</si>
  <si>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</si>
  <si>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</si>
  <si>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</si>
  <si>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</si>
  <si>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</si>
  <si>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</si>
  <si>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</si>
  <si>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</si>
  <si>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</si>
  <si>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</si>
  <si>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</si>
  <si>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</si>
  <si>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</si>
  <si>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</si>
  <si>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</si>
  <si>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</si>
  <si>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</si>
  <si>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</si>
  <si>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</si>
  <si>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</si>
  <si>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</si>
  <si>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</si>
  <si>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</si>
  <si>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</si>
  <si>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</si>
  <si>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</si>
  <si>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</si>
  <si>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</si>
  <si>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</si>
  <si>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</si>
  <si>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</si>
  <si>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</si>
  <si>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</si>
  <si>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</si>
  <si>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</si>
  <si>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</si>
  <si>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</si>
  <si>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</si>
  <si>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</si>
  <si>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</si>
  <si>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</si>
  <si>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</si>
  <si>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</si>
  <si>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</si>
  <si>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</si>
  <si>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</si>
  <si>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</si>
  <si>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</si>
  <si>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</si>
  <si>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</si>
  <si>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</si>
  <si>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</si>
  <si>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</si>
  <si>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</si>
  <si>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</si>
  <si>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</si>
  <si>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</si>
  <si>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</si>
  <si>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</si>
  <si>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</si>
  <si>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</si>
  <si>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</si>
  <si>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</si>
  <si>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</si>
  <si>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</si>
  <si>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</si>
  <si>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</si>
  <si>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</si>
  <si>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</si>
  <si>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</si>
  <si>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</si>
  <si>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</si>
  <si>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</si>
  <si>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</si>
  <si>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</si>
  <si>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</si>
  <si>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</si>
  <si>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</si>
  <si>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</si>
  <si>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</si>
  <si>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</si>
  <si>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</si>
  <si>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</si>
  <si>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</si>
  <si>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</si>
  <si>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</si>
  <si>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</si>
  <si>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</si>
  <si>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</si>
  <si>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</si>
  <si>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</si>
  <si>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</si>
  <si>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</si>
  <si>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</si>
  <si>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</si>
  <si>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</si>
  <si>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</si>
  <si>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</si>
  <si>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</si>
  <si>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</si>
  <si>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</si>
  <si>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</si>
  <si>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</si>
  <si>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</si>
  <si>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</si>
  <si>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</si>
  <si>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</si>
  <si>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</si>
  <si>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</si>
  <si>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</si>
  <si>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</si>
  <si>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</si>
  <si>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</si>
  <si>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</si>
  <si>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</si>
  <si>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</si>
  <si>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</si>
  <si>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</si>
  <si>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</si>
  <si>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</si>
  <si>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</si>
  <si>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</si>
  <si>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</si>
  <si>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</si>
  <si>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</si>
  <si>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</si>
  <si>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</si>
  <si>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</si>
  <si>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</si>
  <si>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</si>
  <si>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</si>
  <si>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</si>
  <si>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</si>
  <si>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</si>
  <si>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</si>
  <si>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</si>
  <si>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</si>
  <si>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</si>
  <si>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</si>
  <si>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</si>
  <si>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</si>
  <si>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</si>
  <si>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</si>
  <si>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</si>
  <si>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</si>
  <si>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</si>
  <si>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</si>
  <si>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</si>
  <si>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</si>
  <si>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</si>
  <si>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</si>
  <si>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</si>
  <si>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</si>
  <si>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</si>
  <si>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</si>
  <si>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</si>
  <si>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</si>
  <si>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</si>
  <si>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</si>
  <si>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</si>
  <si>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</si>
  <si>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</si>
  <si>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</si>
  <si>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</si>
  <si>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</si>
  <si>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</si>
  <si>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</si>
  <si>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</si>
  <si>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</si>
  <si>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</si>
  <si>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</si>
  <si>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</si>
  <si>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</si>
  <si>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</si>
  <si>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</si>
  <si>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</si>
  <si>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</si>
  <si>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</si>
  <si>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</si>
  <si>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</si>
  <si>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</si>
  <si>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</si>
  <si>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</si>
  <si>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</si>
  <si>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</si>
  <si>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</si>
  <si>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</si>
  <si>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</si>
  <si>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</si>
  <si>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</si>
  <si>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</si>
  <si>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</si>
  <si>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</si>
  <si>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</si>
  <si>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</si>
  <si>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</si>
  <si>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</si>
  <si>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</si>
  <si>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</si>
  <si>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</si>
  <si>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</si>
  <si>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</si>
  <si>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</si>
  <si>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</si>
  <si>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</si>
  <si>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</si>
  <si>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</si>
  <si>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</si>
  <si>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</si>
  <si>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</si>
  <si>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</si>
  <si>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</si>
  <si>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</si>
  <si>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</si>
  <si>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</si>
  <si>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</si>
  <si>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</si>
  <si>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</si>
  <si>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</si>
  <si>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</si>
  <si>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</si>
  <si>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</si>
  <si>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</si>
  <si>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</si>
  <si>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</si>
  <si>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</si>
  <si>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</si>
  <si>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</si>
  <si>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</si>
  <si>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</si>
  <si>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</si>
  <si>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</si>
  <si>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</si>
  <si>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</si>
  <si>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</si>
  <si>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</si>
  <si>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</si>
  <si>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</si>
  <si>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</si>
  <si>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</si>
  <si>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</si>
  <si>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</si>
  <si>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</si>
  <si>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</si>
  <si>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</si>
  <si>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</si>
  <si>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</si>
  <si>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</si>
  <si>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</si>
  <si>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</si>
  <si>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</si>
  <si>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</si>
  <si>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</si>
  <si>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</si>
  <si>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</si>
  <si>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</si>
  <si>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</si>
  <si>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</si>
  <si>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</si>
  <si>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</si>
  <si>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</si>
  <si>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</si>
  <si>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</si>
  <si>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</si>
  <si>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</si>
  <si>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</si>
  <si>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</si>
  <si>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</si>
  <si>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</si>
  <si>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</si>
  <si>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</si>
  <si>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</si>
  <si>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</si>
  <si>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</si>
  <si>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</si>
  <si>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</si>
  <si>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</si>
  <si>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</si>
  <si>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</si>
  <si>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</si>
  <si>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</si>
  <si>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</si>
  <si>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</si>
  <si>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</si>
  <si>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</si>
  <si>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</si>
  <si>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</si>
  <si>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</si>
  <si>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</si>
  <si>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</si>
  <si>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</si>
  <si>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</si>
  <si>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</si>
  <si>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</si>
  <si>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</si>
  <si>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</si>
  <si>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</si>
  <si>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</si>
  <si>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</si>
  <si>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</si>
  <si>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</si>
  <si>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</si>
  <si>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</si>
  <si>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</si>
  <si>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</si>
  <si>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</si>
  <si>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</si>
  <si>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</si>
  <si>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</si>
  <si>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</si>
  <si>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</si>
  <si>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</si>
  <si>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</si>
  <si>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</si>
  <si>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</si>
  <si>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</si>
  <si>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</si>
  <si>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</si>
  <si>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</si>
  <si>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</si>
  <si>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</si>
  <si>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</si>
  <si>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</si>
  <si>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</si>
  <si>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</si>
  <si>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</si>
  <si>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</si>
  <si>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</si>
  <si>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</si>
  <si>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</si>
  <si>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</si>
  <si>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</si>
  <si>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</si>
  <si>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</si>
  <si>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</si>
  <si>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</si>
  <si>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</si>
  <si>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</si>
  <si>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</si>
  <si>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</si>
  <si>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</si>
  <si>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</si>
  <si>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</si>
  <si>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</si>
  <si>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</si>
  <si>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</si>
  <si>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</si>
  <si>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</si>
  <si>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</si>
  <si>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</si>
  <si>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</si>
  <si>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</si>
  <si>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</si>
  <si>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</si>
  <si>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</si>
  <si>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</si>
  <si>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</si>
  <si>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</si>
  <si>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</si>
  <si>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</si>
  <si>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</si>
  <si>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</si>
  <si>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</si>
  <si>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</si>
  <si>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</si>
  <si>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</si>
  <si>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</si>
  <si>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</si>
  <si>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</si>
  <si>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</si>
  <si>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</si>
  <si>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</si>
  <si>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</si>
  <si>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</si>
  <si>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</si>
  <si>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</si>
  <si>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</si>
  <si>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</si>
  <si>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</si>
  <si>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</si>
  <si>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</si>
  <si>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</si>
  <si>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</si>
  <si>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</si>
  <si>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</si>
  <si>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</si>
  <si>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</si>
  <si>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</si>
  <si>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</si>
  <si>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</si>
  <si>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</si>
  <si>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</si>
  <si>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</si>
  <si>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</si>
  <si>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</si>
  <si>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</si>
  <si>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</si>
  <si>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</si>
  <si>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</si>
  <si>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</si>
  <si>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</si>
  <si>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</si>
  <si>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</si>
  <si>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</si>
  <si>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</si>
  <si>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</si>
  <si>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</si>
  <si>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</si>
  <si>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</si>
  <si>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</si>
  <si>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</si>
  <si>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</si>
  <si>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</si>
  <si>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</si>
  <si>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</si>
  <si>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</si>
  <si>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</si>
  <si>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</si>
  <si>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</si>
  <si>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</si>
  <si>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</si>
  <si>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</si>
  <si>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</si>
  <si>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</si>
  <si>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</si>
  <si>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</si>
  <si>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</si>
  <si>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</si>
  <si>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</si>
  <si>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</si>
  <si>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</si>
  <si>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</si>
  <si>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</si>
  <si>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</si>
  <si>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</si>
  <si>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</si>
  <si>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</si>
  <si>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</si>
  <si>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</si>
  <si>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</si>
  <si>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</si>
  <si>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</si>
  <si>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</si>
  <si>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</si>
  <si>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</si>
  <si>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</si>
  <si>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</si>
  <si>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</si>
  <si>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</si>
  <si>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</si>
  <si>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</si>
  <si>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</si>
  <si>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</si>
  <si>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</si>
  <si>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</si>
  <si>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</si>
  <si>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</si>
  <si>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</si>
  <si>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</si>
  <si>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</si>
  <si>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</si>
  <si>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</si>
  <si>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</si>
  <si>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</si>
  <si>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</si>
  <si>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</si>
  <si>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</si>
  <si>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</si>
  <si>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</si>
  <si>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</si>
  <si>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</si>
  <si>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</si>
  <si>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</si>
  <si>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</si>
  <si>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</si>
  <si>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</si>
  <si>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</si>
  <si>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</si>
  <si>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</si>
  <si>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</si>
  <si>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</si>
  <si>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</si>
  <si>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</si>
  <si>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</si>
  <si>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</si>
  <si>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</si>
  <si>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</si>
  <si>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</si>
  <si>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</si>
  <si>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</si>
  <si>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</si>
  <si>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</si>
  <si>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</si>
  <si>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</si>
  <si>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</si>
  <si>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</si>
  <si>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</si>
  <si>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</si>
  <si>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</si>
  <si>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</si>
  <si>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</si>
  <si>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</si>
  <si>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</si>
  <si>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</si>
  <si>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</si>
  <si>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</si>
  <si>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</si>
  <si>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</si>
  <si>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</si>
  <si>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</si>
  <si>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</si>
  <si>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</si>
  <si>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</si>
  <si>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</si>
  <si>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</si>
  <si>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</si>
  <si>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</si>
  <si>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</si>
  <si>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</si>
  <si>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</si>
  <si>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</si>
  <si>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</si>
  <si>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</si>
  <si>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</si>
  <si>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</si>
  <si>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</si>
  <si>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</si>
  <si>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</si>
  <si>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</si>
  <si>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</si>
  <si>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</si>
  <si>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</si>
  <si>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</si>
  <si>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</si>
  <si>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</si>
  <si>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</si>
  <si>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</si>
  <si>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</si>
  <si>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</si>
  <si>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</si>
  <si>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</si>
  <si>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</si>
  <si>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</si>
  <si>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</si>
  <si>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</si>
  <si>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</si>
  <si>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</si>
  <si>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</si>
  <si>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</si>
  <si>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</si>
  <si>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</si>
  <si>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</si>
  <si>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</si>
  <si>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</si>
  <si>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</si>
  <si>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</si>
  <si>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</si>
  <si>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</si>
  <si>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</si>
  <si>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</si>
  <si>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</si>
  <si>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</si>
  <si>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</si>
  <si>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</si>
  <si>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</si>
  <si>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</si>
  <si>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</si>
  <si>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</si>
  <si>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</si>
  <si>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</si>
  <si>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</si>
  <si>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</si>
  <si>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</si>
  <si>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</si>
  <si>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</si>
  <si>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</si>
  <si>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</si>
  <si>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</si>
  <si>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</si>
  <si>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</si>
  <si>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</si>
  <si>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</si>
  <si>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</si>
  <si>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</si>
  <si>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</si>
  <si>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</si>
  <si>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</si>
  <si>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</si>
  <si>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</si>
  <si>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</si>
  <si>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</si>
  <si>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</si>
  <si>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</si>
  <si>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</si>
  <si>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</si>
  <si>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</si>
  <si>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</si>
  <si>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</si>
  <si>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</si>
  <si>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</si>
  <si>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</si>
  <si>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</si>
  <si>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</si>
  <si>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</si>
  <si>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</si>
  <si>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</si>
  <si>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</si>
  <si>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</si>
  <si>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</si>
  <si>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</si>
  <si>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</si>
  <si>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</si>
  <si>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</si>
  <si>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</si>
  <si>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</si>
  <si>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</si>
  <si>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</si>
  <si>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</si>
  <si>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</si>
  <si>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</si>
  <si>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</si>
  <si>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</si>
  <si>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</si>
  <si>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</si>
  <si>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</si>
  <si>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</si>
  <si>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</si>
  <si>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</si>
  <si>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</si>
  <si>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</si>
  <si>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</si>
  <si>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</si>
  <si>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</si>
  <si>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</si>
  <si>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</si>
  <si>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</si>
  <si>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</si>
  <si>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</si>
  <si>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</si>
  <si>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</si>
  <si>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</si>
  <si>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</si>
  <si>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</si>
  <si>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</si>
  <si>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</si>
  <si>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</si>
  <si>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</si>
  <si>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</si>
  <si>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</si>
  <si>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</si>
  <si>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</si>
  <si>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</si>
  <si>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</si>
  <si>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</si>
  <si>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</si>
  <si>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</si>
  <si>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</si>
  <si>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</si>
  <si>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</si>
  <si>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</si>
  <si>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</si>
  <si>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</si>
  <si>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</si>
  <si>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</si>
  <si>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</si>
  <si>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</si>
  <si>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</si>
  <si>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</si>
  <si>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</si>
  <si>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</si>
  <si>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</si>
  <si>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</si>
  <si>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</si>
  <si>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</si>
  <si>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</si>
  <si>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</si>
  <si>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</si>
  <si>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</si>
  <si>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</si>
  <si>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</si>
  <si>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</si>
  <si>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</si>
  <si>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</si>
  <si>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</si>
  <si>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</si>
  <si>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</si>
  <si>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</si>
  <si>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</si>
  <si>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</si>
  <si>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</si>
  <si>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</si>
  <si>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</si>
  <si>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</si>
  <si>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</si>
  <si>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</si>
  <si>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</si>
  <si>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</si>
  <si>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</si>
  <si>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</si>
  <si>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</si>
  <si>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</si>
  <si>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</si>
  <si>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</si>
  <si>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</si>
  <si>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</si>
  <si>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</si>
  <si>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</si>
  <si>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</si>
  <si>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</si>
  <si>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</si>
  <si>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</si>
  <si>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</si>
  <si>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</si>
  <si>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</si>
  <si>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</si>
  <si>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</si>
  <si>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</si>
  <si>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</si>
  <si>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</si>
  <si>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</si>
  <si>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</si>
  <si>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</si>
  <si>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</si>
  <si>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</si>
  <si>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</si>
  <si>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</si>
  <si>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</si>
  <si>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</si>
  <si>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</si>
  <si>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</si>
  <si>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</si>
  <si>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</si>
  <si>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</si>
  <si>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</si>
  <si>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</si>
  <si>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</si>
  <si>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</si>
  <si>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</si>
  <si>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</si>
  <si>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</si>
  <si>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</si>
  <si>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</si>
  <si>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</si>
  <si>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</si>
  <si>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</si>
  <si>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</si>
  <si>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</si>
  <si>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</si>
  <si>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</si>
  <si>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</si>
  <si>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</si>
  <si>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</si>
  <si>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</si>
  <si>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</si>
  <si>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</si>
  <si>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</si>
  <si>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</si>
  <si>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</si>
  <si>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</si>
  <si>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</si>
  <si>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</si>
  <si>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</si>
  <si>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</si>
  <si>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</si>
  <si>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</si>
  <si>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</si>
  <si>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</si>
  <si>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</si>
  <si>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</si>
  <si>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</si>
  <si>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</si>
  <si>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</si>
  <si>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</si>
  <si>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</si>
  <si>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</si>
  <si>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</si>
  <si>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</si>
  <si>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</si>
  <si>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</si>
  <si>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</si>
  <si>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</si>
  <si>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</si>
  <si>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</si>
  <si>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</si>
  <si>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</si>
  <si>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</si>
  <si>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</si>
  <si>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</si>
  <si>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</si>
  <si>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</si>
  <si>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</si>
  <si>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</si>
  <si>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</si>
  <si>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</si>
  <si>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</si>
  <si>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</si>
  <si>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</si>
  <si>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</si>
  <si>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</si>
  <si>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</si>
  <si>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</si>
  <si>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</si>
  <si>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</si>
  <si>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</si>
  <si>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</si>
  <si>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</si>
  <si>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</si>
  <si>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</si>
  <si>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</si>
  <si>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</si>
  <si>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</si>
  <si>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</si>
  <si>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</si>
  <si>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</si>
  <si>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</si>
  <si>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</si>
  <si>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</si>
  <si>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</si>
  <si>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</si>
  <si>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</si>
  <si>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</si>
  <si>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</si>
  <si>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</si>
  <si>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</si>
  <si>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</si>
  <si>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</si>
  <si>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</si>
  <si>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</si>
  <si>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</si>
  <si>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</si>
  <si>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</si>
  <si>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</si>
  <si>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</si>
  <si>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</si>
  <si>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</si>
  <si>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</si>
  <si>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</si>
  <si>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</si>
  <si>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</si>
  <si>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</si>
  <si>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</si>
  <si>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</si>
  <si>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</si>
  <si>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</si>
  <si>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</si>
  <si>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</si>
  <si>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</si>
  <si>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</si>
  <si>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</si>
  <si>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</si>
  <si>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</si>
  <si>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</si>
  <si>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</si>
  <si>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</si>
  <si>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</si>
  <si>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</si>
  <si>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</si>
  <si>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</si>
  <si>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</si>
  <si>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</si>
  <si>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</si>
  <si>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</si>
  <si>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</si>
  <si>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</si>
  <si>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</si>
  <si>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</si>
  <si>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</si>
  <si>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</si>
  <si>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</si>
  <si>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</si>
  <si>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</si>
  <si>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</si>
  <si>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</si>
  <si>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</si>
  <si>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</si>
  <si>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</si>
  <si>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</si>
  <si>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</si>
  <si>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</si>
  <si>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</si>
  <si>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</si>
  <si>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</si>
  <si>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</si>
  <si>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</si>
  <si>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</si>
  <si>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</si>
  <si>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</si>
  <si>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</si>
  <si>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</si>
  <si>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</si>
  <si>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</si>
  <si>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</si>
  <si>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</si>
  <si>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</si>
  <si>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</si>
  <si>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</si>
  <si>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</si>
  <si>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</si>
  <si>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</si>
  <si>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</si>
  <si>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</si>
  <si>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</si>
  <si>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</si>
  <si>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</si>
  <si>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</si>
  <si>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</si>
  <si>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</si>
  <si>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</si>
  <si>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</si>
  <si>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</si>
  <si>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</si>
  <si>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</si>
  <si>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</si>
  <si>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</si>
  <si>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</si>
  <si>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</si>
  <si>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</si>
  <si>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</si>
  <si>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</si>
  <si>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</si>
  <si>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</si>
  <si>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</si>
  <si>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</si>
  <si>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</si>
  <si>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</si>
  <si>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</si>
  <si>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</si>
  <si>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</si>
  <si>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</si>
  <si>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</si>
  <si>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</si>
  <si>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</si>
  <si>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</si>
  <si>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</si>
  <si>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</si>
  <si>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</si>
  <si>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</si>
  <si>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</si>
  <si>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</si>
  <si>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</si>
  <si>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</si>
  <si>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</si>
  <si>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</si>
  <si>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</si>
  <si>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</si>
  <si>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</si>
  <si>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</si>
  <si>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</si>
  <si>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</si>
  <si>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</si>
  <si>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</si>
  <si>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</si>
  <si>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</si>
  <si>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</si>
  <si>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</si>
  <si>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</si>
  <si>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</si>
  <si>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</si>
  <si>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</si>
  <si>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</si>
  <si>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</si>
  <si>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</si>
  <si>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</si>
  <si>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</si>
  <si>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</si>
  <si>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</si>
  <si>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</si>
  <si>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</si>
  <si>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</si>
  <si>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</si>
  <si>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</si>
  <si>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</si>
  <si>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</si>
  <si>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</si>
  <si>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</si>
  <si>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</si>
  <si>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</si>
  <si>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</si>
  <si>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</si>
  <si>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</si>
  <si>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</si>
  <si>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</si>
  <si>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</si>
  <si>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</si>
  <si>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</si>
  <si>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</si>
  <si>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</si>
  <si>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</si>
  <si>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</si>
  <si>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</si>
  <si>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</si>
  <si>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</si>
  <si>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</si>
  <si>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</si>
  <si>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</si>
  <si>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</si>
  <si>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</si>
  <si>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</si>
  <si>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</si>
  <si>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</si>
  <si>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</si>
  <si>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</si>
  <si>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</si>
  <si>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</si>
  <si>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</si>
  <si>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</si>
  <si>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</si>
  <si>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</si>
  <si>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</si>
  <si>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</si>
  <si>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</si>
  <si>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</si>
  <si>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</si>
  <si>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</si>
  <si>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</si>
  <si>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</si>
  <si>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</si>
  <si>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</si>
  <si>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</si>
  <si>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</si>
  <si>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</si>
  <si>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</si>
  <si>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</si>
  <si>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</si>
  <si>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</si>
  <si>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</si>
  <si>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</si>
  <si>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</si>
  <si>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</si>
  <si>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</si>
  <si>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</si>
  <si>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</si>
  <si>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</si>
  <si>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</si>
  <si>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</si>
  <si>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</si>
  <si>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</si>
  <si>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</si>
  <si>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</si>
  <si>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</si>
  <si>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</si>
  <si>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</si>
  <si>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</si>
  <si>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</si>
  <si>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</si>
  <si>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</si>
  <si>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</si>
  <si>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</si>
  <si>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</si>
  <si>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</si>
  <si>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</si>
  <si>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</si>
  <si>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</si>
  <si>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</si>
  <si>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</si>
  <si>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</si>
  <si>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</si>
  <si>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</si>
  <si>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</si>
  <si>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</si>
  <si>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</si>
  <si>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</si>
  <si>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</si>
  <si>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</si>
  <si>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</si>
  <si>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</si>
  <si>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</si>
  <si>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</si>
  <si>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</si>
  <si>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</si>
  <si>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</si>
  <si>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</si>
  <si>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</si>
  <si>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</si>
  <si>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</si>
  <si>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</si>
  <si>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</si>
  <si>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</si>
  <si>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</si>
  <si>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</si>
  <si>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</si>
  <si>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</si>
  <si>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</si>
  <si>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</si>
  <si>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</si>
  <si>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</si>
  <si>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</si>
  <si>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</si>
  <si>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</si>
  <si>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</si>
  <si>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</si>
  <si>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</si>
  <si>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</si>
  <si>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</si>
  <si>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</si>
  <si>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</si>
  <si>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</si>
  <si>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</si>
  <si>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</si>
  <si>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</si>
  <si>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</si>
  <si>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</si>
  <si>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</si>
  <si>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</si>
  <si>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</si>
  <si>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</si>
  <si>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</si>
  <si>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</si>
  <si>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</si>
  <si>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</si>
  <si>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</si>
  <si>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</si>
  <si>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</si>
  <si>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</si>
  <si>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</si>
  <si>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</si>
  <si>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</si>
  <si>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</si>
  <si>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</si>
  <si>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</si>
  <si>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</si>
  <si>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</si>
  <si>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</si>
  <si>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</si>
  <si>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</si>
  <si>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</si>
  <si>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</si>
  <si>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</si>
  <si>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</si>
  <si>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</si>
  <si>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</si>
  <si>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</si>
  <si>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</si>
  <si>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</si>
  <si>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</si>
  <si>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</si>
  <si>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</si>
  <si>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</si>
  <si>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</si>
  <si>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</si>
  <si>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</si>
  <si>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</si>
  <si>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</si>
  <si>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</si>
  <si>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</si>
  <si>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</si>
  <si>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</si>
  <si>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</si>
  <si>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</si>
  <si>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</si>
  <si>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</si>
  <si>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</si>
  <si>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</si>
  <si>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</si>
  <si>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</si>
  <si>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</si>
  <si>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</si>
  <si>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</si>
  <si>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</si>
  <si>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</si>
  <si>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</si>
  <si>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</si>
  <si>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</si>
  <si>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</si>
  <si>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</si>
  <si>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</si>
  <si>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</si>
  <si>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</si>
  <si>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</si>
  <si>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</si>
  <si>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</si>
  <si>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</si>
  <si>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</si>
  <si>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</si>
  <si>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</si>
  <si>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</si>
  <si>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</si>
  <si>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</si>
  <si>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</si>
  <si>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</si>
  <si>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</si>
  <si>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</si>
  <si>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</si>
  <si>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</si>
  <si>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</si>
  <si>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</si>
  <si>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</si>
  <si>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</si>
  <si>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</si>
  <si>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</si>
  <si>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</si>
  <si>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</si>
  <si>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</si>
  <si>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</si>
  <si>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</si>
  <si>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</si>
  <si>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</si>
  <si>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</si>
  <si>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</si>
  <si>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</si>
  <si>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</si>
  <si>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</si>
  <si>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</si>
  <si>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</si>
  <si>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</si>
  <si>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</si>
  <si>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</si>
  <si>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</si>
  <si>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</si>
  <si>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</si>
  <si>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</si>
  <si>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</si>
  <si>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</si>
  <si>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</si>
  <si>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</si>
  <si>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</si>
  <si>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</si>
  <si>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</si>
  <si>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</si>
  <si>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</si>
  <si>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</si>
  <si>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</si>
  <si>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</si>
  <si>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</si>
  <si>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</si>
  <si>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</si>
  <si>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</si>
  <si>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</si>
  <si>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</si>
  <si>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</si>
  <si>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</si>
  <si>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</si>
  <si>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</si>
  <si>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</si>
  <si>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</si>
  <si>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</si>
  <si>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</si>
  <si>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</si>
  <si>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</si>
  <si>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</si>
  <si>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</si>
  <si>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</si>
  <si>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</si>
  <si>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</si>
  <si>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</si>
  <si>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</si>
  <si>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</si>
  <si>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</si>
  <si>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</si>
  <si>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</si>
  <si>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</si>
  <si>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</si>
  <si>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</si>
  <si>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</si>
  <si>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</si>
  <si>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</si>
  <si>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</si>
  <si>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</si>
  <si>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</si>
  <si>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</si>
  <si>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</si>
  <si>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</si>
  <si>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</si>
  <si>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</si>
  <si>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</si>
  <si>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</si>
  <si>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</si>
  <si>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</si>
  <si>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</si>
  <si>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</si>
  <si>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</si>
  <si>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</si>
  <si>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</si>
  <si>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</si>
  <si>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</si>
  <si>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</si>
  <si>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</si>
  <si>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</si>
  <si>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</si>
  <si>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</si>
  <si>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</si>
  <si>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</si>
  <si>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</si>
  <si>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</si>
  <si>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</si>
  <si>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</si>
  <si>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</si>
  <si>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</si>
  <si>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</si>
  <si>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</si>
  <si>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</si>
  <si>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</si>
  <si>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</si>
  <si>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</si>
  <si>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</si>
  <si>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</si>
  <si>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</si>
  <si>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</si>
  <si>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</si>
  <si>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</si>
  <si>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</si>
  <si>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</si>
  <si>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</si>
  <si>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</si>
  <si>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</si>
  <si>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</si>
  <si>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</si>
  <si>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</si>
  <si>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</si>
  <si>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</si>
  <si>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</si>
  <si>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</si>
  <si>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</si>
  <si>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</si>
  <si>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</si>
  <si>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</si>
  <si>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</si>
  <si>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</si>
  <si>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</si>
  <si>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</si>
  <si>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</si>
  <si>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</si>
  <si>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</si>
  <si>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</si>
  <si>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</si>
  <si>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</si>
  <si>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</si>
  <si>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</si>
  <si>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</si>
  <si>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</si>
  <si>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</si>
  <si>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</si>
  <si>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</si>
  <si>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</si>
  <si>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</si>
  <si>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</si>
  <si>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</si>
  <si>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</si>
  <si>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</si>
  <si>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</si>
  <si>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</si>
  <si>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</si>
  <si>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</si>
  <si>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</si>
  <si>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</si>
  <si>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</si>
  <si>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</si>
  <si>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</si>
  <si>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</si>
  <si>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</si>
  <si>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</si>
  <si>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</si>
  <si>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</si>
  <si>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</si>
  <si>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</si>
  <si>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</si>
  <si>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</si>
  <si>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</si>
  <si>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</si>
  <si>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</si>
  <si>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</si>
  <si>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</si>
  <si>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</si>
  <si>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</si>
  <si>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</si>
  <si>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</si>
  <si>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</si>
  <si>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</si>
  <si>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</si>
  <si>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</si>
  <si>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</si>
  <si>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</si>
  <si>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</si>
  <si>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</si>
  <si>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</si>
  <si>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</si>
  <si>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</si>
  <si>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</si>
  <si>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</si>
  <si>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</si>
  <si>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</si>
  <si>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</si>
  <si>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</si>
  <si>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</si>
  <si>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</si>
  <si>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</si>
  <si>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</si>
  <si>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</si>
  <si>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</si>
  <si>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</si>
  <si>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</si>
  <si>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</si>
  <si>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</si>
  <si>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</si>
  <si>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</si>
  <si>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</si>
  <si>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</si>
  <si>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</si>
  <si>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</si>
  <si>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</si>
  <si>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</si>
  <si>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</si>
  <si>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</si>
  <si>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</si>
  <si>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</si>
  <si>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</si>
  <si>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</si>
  <si>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</si>
  <si>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</si>
  <si>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</si>
  <si>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</si>
  <si>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</si>
  <si>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</si>
  <si>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</si>
  <si>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</si>
  <si>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</si>
  <si>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</si>
  <si>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</si>
  <si>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</si>
  <si>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</si>
  <si>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</si>
  <si>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</si>
  <si>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</si>
  <si>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</si>
  <si>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</si>
  <si>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</si>
  <si>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</si>
  <si>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</si>
  <si>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</si>
  <si>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</si>
  <si>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</si>
  <si>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</si>
  <si>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</si>
  <si>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</si>
  <si>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</si>
  <si>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</si>
  <si>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</si>
  <si>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</si>
  <si>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</si>
  <si>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</si>
  <si>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</si>
  <si>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</si>
  <si>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</si>
  <si>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</si>
  <si>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</si>
  <si>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</si>
  <si>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</si>
  <si>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</si>
  <si>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</si>
  <si>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</si>
  <si>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</si>
  <si>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</si>
  <si>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</si>
  <si>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</si>
  <si>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</si>
  <si>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</si>
  <si>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</si>
  <si>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</si>
  <si>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</si>
  <si>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</si>
  <si>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</si>
  <si>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</si>
  <si>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</si>
  <si>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</si>
  <si>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</si>
  <si>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</si>
  <si>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</si>
  <si>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</si>
  <si>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</si>
  <si>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</si>
  <si>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</si>
  <si>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</si>
  <si>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</si>
  <si>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</si>
  <si>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</si>
  <si>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</si>
  <si>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</si>
  <si>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</si>
  <si>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</si>
  <si>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</si>
  <si>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</si>
  <si>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</si>
  <si>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</si>
  <si>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</si>
  <si>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</si>
  <si>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</si>
  <si>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</si>
  <si>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</si>
  <si>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</si>
  <si>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</si>
  <si>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</si>
  <si>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</si>
  <si>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</si>
  <si>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</si>
  <si>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</si>
  <si>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</si>
  <si>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</si>
  <si>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</si>
  <si>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</si>
  <si>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</si>
  <si>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</si>
  <si>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</si>
  <si>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</si>
  <si>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</si>
  <si>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</si>
  <si>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</si>
  <si>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</si>
  <si>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</si>
  <si>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</si>
  <si>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</si>
  <si>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</si>
  <si>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</si>
  <si>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</si>
  <si>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</si>
  <si>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</si>
  <si>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</si>
  <si>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</si>
  <si>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</si>
  <si>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</si>
  <si>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</si>
  <si>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</si>
  <si>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</si>
  <si>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</si>
  <si>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</si>
  <si>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</si>
  <si>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</si>
  <si>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</si>
  <si>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</si>
  <si>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</si>
  <si>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</si>
  <si>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</si>
  <si>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</si>
  <si>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</si>
  <si>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</si>
  <si>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</si>
  <si>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</si>
  <si>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</si>
  <si>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</si>
  <si>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</si>
  <si>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</si>
  <si>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</si>
  <si>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</si>
  <si>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</si>
  <si>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</si>
  <si>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</si>
  <si>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</si>
  <si>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</si>
  <si>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</si>
  <si>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</si>
  <si>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</si>
  <si>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</si>
  <si>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</si>
  <si>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</si>
  <si>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</si>
  <si>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</si>
  <si>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</si>
  <si>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</si>
  <si>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</si>
  <si>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</si>
  <si>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</si>
  <si>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</si>
  <si>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</si>
  <si>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</si>
  <si>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</si>
  <si>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</si>
  <si>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</si>
  <si>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</si>
  <si>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</si>
  <si>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</si>
  <si>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</si>
  <si>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</si>
  <si>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</si>
  <si>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</si>
  <si>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</si>
  <si>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</si>
  <si>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</si>
  <si>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</si>
  <si>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</si>
  <si>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</si>
  <si>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</si>
  <si>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</si>
  <si>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</si>
  <si>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</si>
  <si>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</si>
  <si>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</si>
  <si>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</si>
  <si>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</si>
  <si>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</si>
  <si>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</si>
  <si>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</si>
  <si>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</si>
  <si>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</si>
  <si>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</si>
  <si>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</si>
  <si>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</si>
  <si>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</si>
  <si>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</si>
  <si>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</si>
  <si>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</si>
  <si>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</si>
  <si>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</si>
  <si>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</si>
  <si>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</si>
  <si>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</si>
  <si>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</si>
  <si>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</si>
  <si>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</si>
  <si>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</si>
  <si>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</si>
  <si>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</si>
  <si>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</si>
  <si>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</si>
  <si>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</si>
  <si>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</si>
  <si>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</si>
  <si>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</si>
  <si>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</si>
  <si>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</si>
  <si>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</si>
  <si>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</si>
  <si>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</si>
  <si>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</si>
  <si>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</si>
  <si>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</si>
  <si>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</si>
  <si>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</si>
  <si>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</si>
  <si>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</si>
  <si>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</si>
  <si>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</si>
  <si>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</si>
  <si>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</si>
  <si>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</si>
  <si>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</si>
  <si>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</si>
  <si>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</si>
  <si>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</si>
  <si>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</si>
  <si>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</si>
  <si>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</si>
  <si>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</si>
  <si>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</si>
  <si>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</si>
  <si>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</si>
  <si>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</si>
  <si>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</si>
  <si>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</si>
  <si>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</si>
  <si>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</si>
  <si>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</si>
  <si>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</si>
  <si>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</si>
  <si>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</si>
  <si>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</si>
  <si>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</si>
  <si>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</si>
  <si>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</si>
  <si>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</si>
  <si>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</si>
  <si>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</si>
  <si>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</si>
  <si>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</si>
  <si>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</si>
  <si>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</si>
  <si>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</si>
  <si>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</si>
  <si>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</si>
  <si>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</si>
  <si>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</si>
  <si>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</si>
  <si>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</si>
  <si>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</si>
  <si>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</si>
  <si>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</si>
  <si>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</si>
  <si>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</si>
  <si>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</si>
  <si>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</si>
  <si>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</si>
  <si>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</si>
  <si>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</si>
  <si>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</si>
  <si>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</si>
  <si>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</si>
  <si>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</si>
  <si>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</si>
  <si>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</si>
  <si>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</si>
  <si>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</si>
  <si>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</si>
  <si>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</si>
  <si>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</si>
  <si>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</si>
  <si>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</si>
  <si>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</si>
  <si>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</si>
  <si>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</si>
  <si>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</si>
  <si>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</si>
  <si>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</si>
  <si>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</si>
  <si>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</si>
  <si>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</si>
  <si>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</si>
  <si>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</si>
  <si>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</si>
  <si>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</si>
  <si>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</si>
  <si>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</si>
  <si>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</si>
  <si>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</si>
  <si>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</si>
  <si>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</si>
  <si>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</si>
  <si>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</si>
  <si>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</si>
  <si>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</si>
  <si>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</si>
  <si>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</si>
  <si>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</si>
  <si>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</si>
  <si>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</si>
  <si>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</si>
  <si>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</si>
  <si>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</si>
  <si>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</si>
  <si>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</si>
  <si>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</si>
  <si>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</si>
  <si>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</si>
  <si>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</si>
  <si>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</si>
  <si>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</si>
  <si>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</si>
  <si>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</si>
  <si>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</si>
  <si>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</si>
  <si>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</si>
  <si>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</si>
  <si>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</si>
  <si>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</si>
  <si>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</si>
  <si>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</si>
  <si>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</si>
  <si>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</si>
  <si>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</si>
  <si>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</si>
  <si>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</si>
  <si>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</si>
  <si>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</si>
  <si>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</si>
  <si>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</si>
  <si>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</si>
  <si>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</si>
  <si>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</si>
  <si>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</si>
  <si>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</si>
  <si>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</si>
  <si>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</si>
  <si>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</si>
  <si>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</si>
  <si>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</si>
  <si>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</si>
  <si>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</si>
  <si>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</si>
  <si>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</si>
  <si>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</si>
  <si>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</si>
  <si>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</si>
  <si>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</si>
  <si>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</si>
  <si>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</si>
  <si>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</si>
  <si>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</si>
  <si>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</si>
  <si>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</si>
  <si>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</si>
  <si>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</si>
  <si>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</si>
  <si>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</si>
  <si>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</si>
  <si>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</si>
  <si>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</si>
  <si>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</si>
  <si>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</si>
  <si>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</si>
  <si>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</si>
  <si>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</si>
  <si>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</si>
  <si>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</si>
  <si>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</si>
  <si>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</si>
  <si>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</si>
  <si>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</si>
  <si>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</si>
  <si>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</si>
  <si>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</si>
  <si>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</si>
  <si>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</si>
  <si>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</si>
  <si>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</si>
  <si>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</si>
  <si>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</si>
  <si>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</si>
  <si>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</si>
  <si>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</si>
  <si>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</si>
  <si>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</si>
  <si>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</si>
  <si>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</si>
  <si>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</si>
  <si>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</si>
  <si>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</si>
  <si>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</si>
  <si>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</si>
  <si>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</si>
  <si>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</si>
  <si>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</si>
  <si>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</si>
  <si>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</si>
  <si>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</si>
  <si>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</si>
  <si>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</si>
  <si>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</si>
  <si>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</si>
  <si>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</si>
  <si>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</si>
  <si>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</si>
  <si>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</si>
  <si>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</si>
  <si>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</si>
  <si>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</si>
  <si>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</si>
  <si>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</si>
  <si>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</si>
  <si>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</si>
  <si>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</si>
  <si>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</si>
  <si>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</si>
  <si>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</si>
  <si>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</si>
  <si>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</si>
  <si>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</si>
  <si>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</si>
  <si>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</si>
  <si>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</si>
  <si>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</si>
  <si>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</si>
  <si>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</si>
  <si>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</si>
  <si>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</si>
  <si>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</si>
  <si>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</si>
  <si>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</si>
  <si>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</si>
  <si>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</si>
  <si>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</si>
  <si>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</si>
  <si>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</si>
  <si>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</si>
  <si>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</si>
  <si>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</si>
  <si>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</si>
  <si>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</si>
  <si>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</si>
  <si>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</si>
  <si>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</si>
  <si>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</si>
  <si>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</si>
  <si>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</si>
  <si>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</si>
  <si>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</si>
  <si>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</si>
  <si>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</si>
  <si>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</si>
  <si>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</si>
  <si>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</si>
  <si>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</si>
  <si>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</si>
  <si>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</si>
  <si>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</si>
  <si>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</si>
  <si>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</si>
  <si>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</si>
  <si>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</si>
  <si>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</si>
  <si>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</si>
  <si>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</si>
  <si>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</si>
  <si>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</si>
  <si>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</si>
  <si>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</si>
  <si>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</si>
  <si>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</si>
  <si>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</si>
  <si>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</si>
  <si>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</si>
  <si>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</si>
  <si>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</si>
  <si>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</si>
  <si>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</si>
  <si>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</si>
  <si>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</si>
  <si>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</si>
  <si>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</si>
  <si>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</si>
  <si>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</si>
  <si>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</si>
  <si>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</si>
  <si>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</si>
  <si>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</si>
  <si>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</si>
  <si>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</si>
  <si>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</si>
  <si>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</si>
  <si>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</si>
  <si>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</si>
  <si>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</si>
  <si>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</si>
  <si>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</si>
  <si>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</si>
  <si>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</si>
  <si>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</si>
  <si>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</si>
  <si>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</si>
  <si>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</si>
  <si>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</si>
  <si>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</si>
  <si>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</si>
  <si>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</si>
  <si>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</si>
  <si>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</si>
  <si>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</si>
  <si>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</si>
  <si>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</si>
  <si>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</si>
  <si>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</si>
  <si>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</si>
  <si>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</si>
  <si>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</si>
  <si>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</si>
  <si>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</si>
  <si>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</si>
  <si>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</si>
  <si>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</si>
  <si>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</si>
  <si>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</si>
  <si>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</si>
  <si>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</si>
  <si>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</si>
  <si>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</si>
  <si>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</si>
  <si>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</si>
  <si>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</si>
  <si>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</si>
  <si>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</si>
  <si>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</si>
  <si>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</si>
  <si>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</si>
  <si>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</si>
  <si>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</si>
  <si>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</si>
  <si>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</si>
  <si>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</si>
  <si>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</si>
  <si>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</si>
  <si>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</si>
  <si>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</si>
  <si>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</si>
  <si>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</si>
  <si>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</si>
  <si>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</si>
  <si>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</si>
  <si>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</si>
  <si>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</si>
  <si>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</si>
  <si>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</si>
  <si>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</si>
  <si>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</si>
  <si>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</si>
  <si>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</si>
  <si>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</si>
  <si>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</si>
  <si>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</si>
  <si>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</si>
  <si>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</si>
  <si>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</si>
  <si>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</si>
  <si>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</si>
  <si>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</si>
  <si>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</si>
  <si>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</si>
  <si>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</si>
  <si>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</si>
  <si>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</si>
  <si>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</si>
  <si>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</si>
  <si>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</si>
  <si>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</si>
  <si>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</si>
  <si>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</si>
  <si>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</si>
  <si>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</si>
  <si>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</si>
  <si>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</si>
  <si>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</si>
  <si>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</si>
  <si>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</si>
  <si>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</si>
  <si>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</si>
  <si>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</si>
  <si>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</si>
  <si>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</si>
  <si>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</si>
  <si>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</si>
  <si>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</si>
  <si>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</si>
  <si>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</si>
  <si>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</si>
  <si>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</si>
  <si>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</si>
  <si>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</si>
  <si>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</si>
  <si>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</si>
  <si>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</si>
  <si>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</si>
  <si>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</si>
  <si>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</si>
  <si>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</si>
  <si>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</si>
  <si>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</si>
  <si>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</si>
  <si>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</si>
  <si>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</si>
  <si>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</si>
  <si>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</si>
  <si>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</si>
  <si>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</si>
  <si>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</si>
  <si>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</si>
  <si>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</si>
  <si>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</si>
  <si>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</si>
  <si>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</si>
  <si>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</si>
  <si>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</si>
  <si>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</si>
  <si>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</si>
  <si>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</si>
  <si>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</si>
  <si>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</si>
  <si>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</si>
  <si>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</si>
  <si>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</si>
  <si>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</si>
  <si>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</si>
  <si>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</si>
  <si>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</si>
  <si>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</si>
  <si>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</si>
  <si>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</si>
  <si>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</si>
  <si>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</si>
  <si>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</si>
  <si>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</si>
  <si>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</si>
  <si>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</si>
  <si>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</si>
  <si>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</si>
  <si>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</si>
  <si>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</si>
  <si>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</si>
  <si>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</si>
  <si>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</si>
  <si>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</si>
  <si>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</si>
  <si>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</si>
  <si>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</si>
  <si>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</si>
  <si>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</si>
  <si>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</si>
  <si>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</si>
  <si>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</si>
  <si>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</si>
  <si>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</si>
  <si>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</si>
  <si>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</si>
  <si>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</si>
  <si>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</si>
  <si>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</si>
  <si>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</si>
  <si>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</si>
  <si>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</si>
  <si>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</si>
  <si>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</si>
  <si>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</si>
  <si>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</si>
  <si>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</si>
  <si>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</si>
  <si>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</si>
  <si>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</si>
  <si>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</si>
  <si>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</si>
  <si>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</si>
  <si>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</si>
  <si>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</si>
  <si>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</si>
  <si>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</si>
  <si>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</si>
  <si>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</si>
  <si>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</si>
  <si>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</si>
  <si>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</si>
  <si>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</si>
  <si>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</si>
  <si>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</si>
  <si>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</si>
  <si>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</si>
  <si>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</si>
  <si>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</si>
  <si>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</si>
  <si>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</si>
  <si>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</si>
  <si>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</si>
  <si>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</si>
  <si>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</si>
  <si>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</si>
  <si>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</si>
  <si>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</si>
  <si>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</si>
  <si>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</si>
  <si>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</si>
  <si>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</si>
  <si>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</si>
  <si>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</si>
  <si>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</si>
  <si>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</si>
  <si>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</si>
  <si>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</si>
  <si>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</si>
  <si>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</si>
  <si>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</si>
  <si>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</si>
  <si>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</si>
  <si>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</si>
  <si>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</si>
  <si>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</si>
  <si>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</si>
  <si>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</si>
  <si>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</si>
  <si>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</si>
  <si>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</si>
  <si>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</si>
  <si>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</si>
  <si>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</si>
  <si>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</si>
  <si>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</si>
  <si>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</si>
  <si>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</si>
  <si>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</si>
  <si>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</si>
  <si>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</si>
  <si>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</si>
  <si>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</si>
  <si>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</si>
  <si>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</si>
  <si>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</si>
  <si>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</si>
  <si>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</si>
  <si>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</si>
  <si>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</si>
  <si>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</si>
  <si>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</si>
  <si>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</si>
  <si>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</si>
  <si>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</si>
  <si>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</si>
  <si>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</si>
  <si>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</si>
  <si>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</si>
  <si>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</si>
  <si>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</si>
  <si>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</si>
  <si>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</si>
  <si>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</si>
  <si>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</si>
  <si>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</si>
  <si>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</si>
  <si>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</si>
  <si>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</si>
  <si>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</si>
  <si>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</si>
  <si>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</si>
  <si>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</si>
  <si>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</si>
  <si>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</si>
  <si>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</si>
  <si>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</si>
  <si>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</si>
  <si>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</si>
  <si>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</si>
  <si>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</si>
  <si>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</si>
  <si>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</si>
  <si>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</si>
  <si>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</si>
  <si>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</si>
  <si>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</si>
  <si>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</si>
  <si>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</si>
  <si>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</si>
  <si>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</si>
  <si>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</si>
  <si>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</si>
  <si>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</si>
  <si>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</si>
  <si>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</si>
  <si>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</si>
  <si>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</si>
  <si>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</si>
  <si>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</si>
  <si>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</si>
  <si>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</si>
  <si>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</si>
  <si>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</si>
  <si>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</si>
  <si>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</si>
  <si>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</si>
  <si>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</si>
  <si>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</si>
  <si>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</si>
  <si>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</si>
  <si>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</si>
  <si>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</si>
  <si>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</si>
  <si>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</si>
  <si>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</si>
  <si>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</si>
  <si>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</si>
  <si>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</si>
  <si>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</si>
  <si>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</si>
  <si>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</si>
  <si>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</si>
  <si>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</si>
  <si>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</si>
  <si>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</si>
  <si>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</si>
  <si>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</si>
  <si>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</si>
  <si>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</si>
  <si>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</si>
  <si>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</si>
  <si>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</si>
  <si>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</si>
  <si>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</si>
  <si>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</si>
  <si>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</si>
  <si>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</si>
  <si>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</si>
  <si>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</si>
  <si>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</si>
  <si>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</si>
  <si>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</si>
  <si>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</si>
  <si>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</si>
  <si>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</si>
  <si>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</si>
  <si>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</si>
  <si>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</si>
  <si>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</si>
  <si>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</si>
  <si>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</si>
  <si>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</si>
  <si>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</si>
  <si>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</si>
  <si>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</si>
  <si>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</si>
  <si>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</si>
  <si>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</si>
  <si>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</si>
  <si>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</si>
  <si>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</si>
  <si>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</si>
  <si>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</si>
  <si>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</si>
  <si>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</si>
  <si>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</si>
  <si>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</si>
  <si>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</si>
  <si>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</si>
  <si>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</si>
  <si>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</si>
  <si>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</si>
  <si>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</si>
  <si>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</si>
  <si>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</si>
  <si>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</si>
  <si>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</si>
  <si>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</si>
  <si>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</si>
  <si>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</si>
  <si>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</si>
  <si>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</si>
  <si>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</si>
  <si>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</si>
  <si>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</si>
  <si>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</si>
  <si>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</si>
  <si>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</si>
  <si>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</si>
  <si>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</si>
  <si>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</si>
  <si>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</si>
  <si>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</si>
  <si>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</si>
  <si>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</si>
  <si>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</si>
  <si>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</si>
  <si>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</si>
  <si>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</si>
  <si>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</si>
  <si>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</si>
  <si>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</si>
  <si>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</si>
  <si>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</si>
  <si>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</si>
  <si>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</si>
  <si>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</si>
  <si>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</si>
  <si>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</si>
  <si>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</si>
  <si>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</si>
  <si>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</si>
  <si>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</si>
  <si>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</si>
  <si>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</si>
  <si>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</si>
  <si>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</si>
  <si>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</si>
  <si>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</si>
  <si>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</si>
  <si>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</si>
  <si>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</si>
  <si>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</si>
  <si>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</si>
  <si>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</si>
  <si>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</si>
  <si>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</si>
  <si>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</si>
  <si>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</si>
  <si>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</si>
  <si>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</si>
  <si>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</si>
  <si>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</si>
  <si>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</si>
  <si>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</si>
  <si>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</si>
  <si>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</si>
  <si>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</si>
  <si>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</si>
  <si>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</si>
  <si>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</si>
  <si>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</si>
  <si>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</si>
  <si>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</si>
  <si>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</si>
  <si>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</si>
  <si>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</si>
  <si>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</si>
  <si>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</si>
  <si>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</si>
  <si>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</si>
  <si>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</si>
  <si>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</si>
  <si>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</si>
  <si>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</si>
  <si>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</si>
  <si>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</si>
  <si>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</si>
  <si>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</si>
  <si>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</si>
  <si>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</si>
  <si>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</si>
  <si>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</si>
  <si>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</si>
  <si>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</si>
  <si>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</si>
  <si>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</si>
  <si>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</si>
  <si>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</si>
  <si>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</si>
  <si>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</si>
  <si>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</si>
  <si>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</si>
  <si>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</si>
  <si>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</si>
  <si>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</si>
  <si>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</si>
  <si>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</si>
  <si>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</si>
  <si>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</si>
  <si>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</si>
  <si>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</si>
  <si>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</si>
  <si>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</si>
  <si>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</si>
  <si>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</si>
  <si>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</si>
  <si>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</si>
  <si>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</si>
  <si>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</si>
  <si>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</si>
  <si>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</si>
  <si>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</si>
  <si>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</si>
  <si>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</si>
  <si>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</si>
  <si>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</si>
  <si>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</si>
  <si>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</si>
  <si>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</si>
  <si>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</si>
  <si>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</si>
  <si>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</si>
  <si>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</si>
  <si>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</si>
  <si>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</si>
  <si>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</si>
  <si>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</si>
  <si>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</si>
  <si>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</si>
  <si>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</si>
  <si>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</si>
  <si>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</si>
  <si>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</si>
  <si>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</si>
  <si>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</si>
  <si>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</si>
  <si>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</si>
  <si>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</si>
  <si>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</si>
  <si>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</si>
  <si>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</si>
  <si>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</si>
  <si>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</si>
  <si>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</si>
  <si>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</si>
  <si>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</si>
  <si>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</si>
  <si>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</si>
  <si>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</si>
  <si>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</si>
  <si>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</si>
  <si>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</si>
  <si>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</si>
  <si>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</si>
  <si>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</si>
  <si>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</si>
  <si>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</si>
  <si>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</si>
  <si>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</si>
  <si>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</si>
  <si>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</si>
  <si>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</si>
  <si>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</si>
  <si>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</si>
  <si>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</si>
  <si>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</si>
  <si>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</si>
  <si>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</si>
  <si>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</si>
  <si>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</si>
  <si>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</si>
  <si>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</si>
  <si>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</si>
  <si>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</si>
  <si>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</si>
  <si>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</si>
  <si>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</si>
  <si>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</si>
  <si>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</si>
  <si>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</si>
  <si>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</si>
  <si>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</si>
  <si>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</si>
  <si>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</si>
  <si>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</si>
  <si>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</si>
  <si>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</si>
  <si>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</si>
  <si>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</si>
  <si>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</si>
  <si>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</si>
  <si>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</si>
  <si>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</si>
  <si>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</si>
  <si>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</si>
  <si>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</si>
  <si>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</si>
  <si>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</si>
  <si>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</si>
  <si>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</si>
  <si>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</si>
  <si>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</si>
  <si>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</si>
  <si>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</si>
  <si>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</si>
  <si>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</si>
  <si>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</si>
  <si>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</si>
  <si>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</si>
  <si>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</si>
  <si>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</si>
  <si>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</si>
  <si>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</si>
  <si>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</si>
  <si>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</si>
  <si>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</si>
  <si>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</si>
  <si>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</si>
  <si>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</si>
  <si>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</si>
  <si>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</si>
  <si>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</si>
  <si>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</si>
  <si>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</si>
  <si>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</si>
  <si>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</si>
  <si>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</si>
  <si>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</si>
  <si>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</si>
  <si>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</si>
  <si>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</si>
  <si>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</si>
  <si>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</si>
  <si>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</si>
  <si>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</si>
  <si>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</si>
  <si>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</si>
  <si>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</si>
  <si>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</si>
  <si>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</si>
  <si>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</si>
  <si>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</si>
  <si>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</si>
  <si>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</si>
  <si>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</si>
  <si>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</si>
  <si>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</si>
  <si>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</si>
  <si>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</si>
  <si>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</si>
  <si>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</si>
  <si>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</si>
  <si>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</si>
  <si>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</si>
  <si>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</si>
  <si>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</si>
  <si>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</si>
  <si>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</si>
  <si>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</si>
  <si>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</si>
  <si>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</si>
  <si>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</si>
  <si>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</si>
  <si>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</si>
  <si>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</si>
  <si>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</si>
  <si>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</si>
  <si>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</si>
  <si>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</si>
  <si>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</si>
  <si>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</si>
  <si>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</si>
  <si>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</si>
  <si>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</si>
  <si>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</si>
  <si>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</si>
  <si>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</si>
  <si>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</si>
  <si>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</si>
  <si>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</si>
  <si>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</si>
  <si>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</si>
  <si>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</si>
  <si>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</si>
  <si>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</si>
  <si>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</si>
  <si>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</si>
  <si>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</si>
  <si>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</si>
  <si>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</si>
  <si>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</si>
  <si>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</si>
  <si>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</si>
  <si>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</si>
  <si>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</si>
  <si>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</si>
  <si>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</si>
  <si>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</si>
  <si>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</si>
  <si>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</si>
  <si>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</si>
  <si>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</si>
  <si>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</si>
  <si>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</si>
  <si>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</si>
  <si>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</si>
  <si>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</si>
  <si>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</si>
  <si>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</si>
  <si>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</si>
  <si>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</si>
  <si>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</si>
  <si>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</si>
  <si>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</si>
  <si>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</si>
  <si>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</si>
  <si>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</si>
  <si>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</si>
  <si>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</si>
  <si>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</si>
  <si>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</si>
  <si>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</si>
  <si>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</si>
  <si>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</si>
  <si>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</si>
  <si>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</si>
  <si>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</si>
  <si>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</si>
  <si>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</si>
  <si>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</si>
  <si>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</si>
  <si>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</si>
  <si>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</si>
  <si>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</si>
  <si>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</si>
  <si>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</si>
  <si>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</si>
  <si>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</si>
  <si>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</si>
  <si>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</si>
  <si>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</si>
  <si>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</si>
  <si>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</si>
  <si>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</si>
  <si>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</si>
  <si>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</si>
  <si>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</si>
  <si>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</si>
  <si>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</si>
  <si>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</si>
  <si>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</si>
  <si>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</si>
  <si>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</si>
  <si>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</si>
  <si>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</si>
  <si>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</si>
  <si>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</si>
  <si>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</si>
  <si>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</si>
  <si>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</si>
  <si>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</si>
  <si>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</si>
  <si>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</si>
  <si>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</si>
  <si>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</si>
  <si>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</si>
  <si>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</si>
  <si>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</si>
  <si>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</si>
  <si>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</si>
  <si>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</si>
  <si>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</si>
  <si>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</si>
  <si>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</si>
  <si>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</si>
  <si>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</si>
  <si>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</si>
  <si>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</si>
  <si>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</si>
  <si>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</si>
  <si>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</si>
  <si>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</si>
  <si>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</si>
  <si>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</si>
  <si>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</si>
  <si>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</si>
  <si>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</si>
  <si>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</si>
  <si>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</si>
  <si>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</si>
  <si>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</si>
  <si>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</si>
  <si>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</si>
  <si>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</si>
  <si>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</si>
  <si>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</si>
  <si>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</si>
  <si>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</si>
  <si>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</si>
  <si>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</si>
  <si>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</si>
  <si>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</si>
  <si>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</si>
  <si>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</si>
  <si>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</si>
  <si>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</si>
  <si>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</si>
  <si>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</si>
  <si>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</si>
  <si>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</si>
  <si>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</si>
  <si>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</si>
  <si>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</si>
  <si>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</si>
  <si>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</si>
  <si>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</si>
  <si>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</si>
  <si>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</si>
  <si>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</si>
  <si>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</si>
  <si>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</si>
  <si>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</si>
  <si>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</si>
  <si>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</si>
  <si>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</si>
  <si>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</si>
  <si>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</si>
  <si>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</si>
  <si>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</si>
  <si>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</si>
  <si>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</si>
  <si>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</si>
  <si>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</si>
  <si>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</si>
  <si>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</si>
  <si>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</si>
  <si>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</si>
  <si>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</si>
  <si>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</si>
  <si>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</si>
  <si>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</si>
  <si>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</si>
  <si>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</si>
  <si>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</si>
  <si>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</si>
  <si>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</si>
  <si>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</si>
  <si>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</si>
  <si>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</si>
  <si>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</si>
  <si>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</si>
  <si>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</si>
  <si>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</si>
  <si>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</si>
  <si>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</si>
  <si>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</si>
  <si>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</si>
  <si>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</si>
  <si>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</si>
  <si>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</si>
  <si>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</si>
  <si>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</si>
  <si>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</si>
  <si>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</si>
  <si>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</si>
  <si>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</si>
  <si>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</si>
  <si>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</si>
  <si>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</si>
  <si>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</si>
  <si>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</si>
  <si>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</si>
  <si>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</si>
  <si>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</si>
  <si>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</si>
  <si>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</si>
  <si>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</si>
  <si>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</si>
  <si>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</si>
  <si>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</si>
  <si>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</si>
  <si>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</si>
  <si>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</si>
  <si>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</si>
  <si>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</si>
  <si>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</si>
  <si>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</si>
  <si>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</si>
  <si>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</si>
  <si>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</si>
  <si>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</si>
  <si>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</si>
  <si>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</si>
  <si>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</si>
  <si>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</si>
  <si>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</si>
  <si>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</si>
  <si>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</si>
  <si>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</si>
  <si>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</si>
  <si>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</si>
  <si>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</si>
  <si>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</si>
  <si>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</si>
  <si>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</si>
  <si>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</si>
  <si>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</si>
  <si>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</si>
  <si>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</si>
  <si>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</si>
  <si>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</si>
  <si>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</si>
  <si>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</si>
  <si>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</si>
  <si>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</si>
  <si>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</si>
  <si>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</si>
  <si>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</si>
  <si>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</si>
  <si>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</si>
  <si>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</si>
  <si>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</si>
  <si>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</si>
  <si>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</si>
  <si>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</si>
  <si>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</si>
  <si>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</si>
  <si>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</si>
  <si>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</si>
  <si>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</si>
  <si>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</si>
  <si>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</si>
  <si>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</si>
  <si>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</si>
  <si>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</si>
  <si>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</si>
  <si>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</si>
  <si>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</si>
  <si>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</si>
  <si>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</si>
  <si>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</si>
  <si>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</si>
  <si>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</si>
  <si>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</si>
  <si>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</si>
  <si>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</si>
  <si>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</si>
  <si>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</si>
  <si>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</si>
  <si>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</si>
  <si>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</si>
  <si>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</si>
  <si>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</si>
  <si>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</si>
  <si>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</si>
  <si>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</si>
  <si>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</si>
  <si>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</si>
  <si>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</si>
  <si>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</si>
  <si>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</si>
  <si>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</si>
  <si>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</si>
  <si>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</si>
  <si>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</si>
  <si>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</si>
  <si>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</si>
  <si>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</si>
  <si>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</si>
  <si>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</si>
  <si>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</si>
  <si>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</si>
  <si>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</si>
  <si>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</si>
  <si>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</si>
  <si>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</si>
  <si>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</si>
  <si>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</si>
  <si>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</si>
  <si>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</si>
  <si>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</si>
  <si>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</si>
  <si>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</si>
  <si>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</si>
  <si>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</si>
  <si>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</si>
  <si>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</si>
  <si>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</si>
  <si>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</si>
  <si>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</si>
  <si>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</si>
  <si>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</si>
  <si>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</si>
  <si>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</si>
  <si>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</si>
  <si>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</si>
  <si>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</si>
  <si>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</si>
  <si>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</si>
  <si>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</si>
  <si>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</si>
  <si>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</si>
  <si>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</si>
  <si>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</si>
  <si>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</si>
  <si>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</si>
  <si>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</si>
  <si>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</si>
  <si>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</si>
  <si>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</si>
  <si>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</si>
  <si>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</si>
  <si>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</si>
  <si>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</si>
  <si>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</si>
  <si>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</si>
  <si>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</si>
  <si>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</si>
  <si>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</si>
  <si>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</si>
  <si>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</si>
  <si>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</si>
  <si>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</si>
  <si>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</si>
  <si>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</si>
  <si>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</si>
  <si>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</si>
  <si>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</si>
  <si>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</si>
  <si>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</si>
  <si>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</si>
  <si>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</si>
  <si>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</si>
  <si>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</si>
  <si>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</si>
  <si>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</si>
  <si>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</si>
  <si>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</si>
  <si>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</si>
  <si>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</si>
  <si>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</si>
  <si>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</si>
  <si>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</si>
  <si>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</si>
  <si>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</si>
  <si>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</si>
  <si>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</si>
  <si>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</si>
  <si>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</si>
  <si>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</si>
  <si>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</si>
  <si>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</si>
  <si>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</si>
  <si>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</si>
  <si>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</si>
  <si>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</si>
  <si>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</si>
  <si>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</si>
  <si>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</si>
  <si>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</si>
  <si>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</si>
  <si>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</si>
  <si>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</si>
  <si>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</si>
  <si>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</si>
  <si>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</si>
  <si>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</si>
  <si>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</si>
  <si>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</si>
  <si>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</si>
  <si>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</si>
  <si>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</si>
  <si>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</si>
  <si>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</si>
  <si>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</si>
  <si>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</si>
  <si>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</si>
  <si>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</si>
  <si>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</si>
  <si>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</si>
  <si>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</si>
  <si>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</si>
  <si>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</si>
  <si>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</si>
  <si>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</si>
  <si>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</si>
  <si>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</si>
  <si>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</si>
  <si>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</si>
  <si>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</si>
  <si>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</si>
  <si>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</si>
  <si>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</si>
  <si>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</si>
  <si>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</si>
  <si>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</si>
  <si>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</si>
  <si>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</si>
  <si>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</si>
  <si>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</si>
  <si>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</si>
  <si>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</si>
  <si>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</si>
  <si>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</si>
  <si>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</si>
  <si>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</si>
  <si>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</si>
  <si>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</si>
  <si>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</si>
  <si>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</si>
  <si>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</si>
  <si>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</si>
  <si>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</si>
  <si>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</si>
  <si>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</si>
  <si>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</si>
  <si>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</si>
  <si>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</si>
  <si>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</si>
  <si>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</si>
  <si>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</si>
  <si>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</si>
  <si>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</si>
  <si>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</si>
  <si>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</si>
  <si>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</si>
  <si>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</si>
  <si>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</si>
  <si>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</si>
  <si>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</si>
  <si>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</si>
  <si>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</si>
  <si>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</si>
  <si>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</si>
  <si>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</si>
  <si>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</si>
  <si>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</si>
  <si>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</si>
  <si>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</si>
  <si>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</si>
  <si>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</si>
  <si>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</si>
  <si>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</si>
  <si>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</si>
  <si>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</si>
  <si>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</si>
  <si>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</si>
  <si>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</si>
  <si>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</si>
  <si>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</si>
  <si>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</si>
  <si>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</si>
  <si>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</si>
  <si>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</si>
  <si>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</si>
  <si>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</si>
  <si>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</si>
  <si>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</si>
  <si>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</si>
  <si>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</si>
  <si>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</si>
  <si>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</si>
  <si>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</si>
  <si>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</si>
  <si>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</si>
  <si>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</si>
  <si>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</si>
  <si>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</si>
  <si>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</si>
  <si>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</si>
  <si>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</si>
  <si>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</si>
  <si>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</si>
  <si>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</si>
  <si>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</si>
  <si>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</si>
  <si>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</si>
  <si>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</si>
  <si>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</si>
  <si>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</si>
  <si>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</si>
  <si>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</si>
  <si>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</si>
  <si>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</si>
  <si>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</si>
  <si>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</si>
  <si>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</si>
  <si>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</si>
  <si>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</si>
  <si>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</si>
  <si>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</si>
  <si>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</si>
  <si>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</si>
  <si>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</si>
  <si>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</si>
  <si>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</si>
  <si>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</si>
  <si>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</si>
  <si>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</si>
  <si>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</si>
  <si>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</si>
  <si>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</si>
  <si>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</si>
  <si>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</si>
  <si>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</si>
  <si>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</si>
  <si>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</si>
  <si>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</si>
  <si>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</si>
  <si>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</si>
  <si>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</si>
  <si>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</si>
  <si>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</si>
  <si>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</si>
  <si>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</si>
  <si>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</si>
  <si>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</si>
  <si>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</si>
  <si>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</si>
  <si>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</si>
  <si>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</si>
  <si>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</si>
  <si>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</si>
  <si>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</si>
  <si>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</si>
  <si>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</si>
  <si>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</si>
  <si>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</si>
  <si>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</si>
  <si>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</si>
  <si>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</si>
  <si>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</si>
  <si>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</si>
  <si>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</si>
  <si>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</si>
  <si>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</si>
  <si>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</si>
  <si>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</si>
  <si>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</si>
  <si>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</si>
  <si>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</si>
  <si>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</si>
  <si>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</si>
  <si>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</si>
  <si>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</si>
  <si>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</si>
  <si>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</si>
  <si>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</si>
  <si>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</si>
  <si>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</si>
  <si>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</si>
  <si>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</si>
  <si>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</si>
  <si>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</si>
  <si>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</si>
  <si>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</si>
  <si>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</si>
  <si>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</si>
  <si>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</si>
  <si>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</si>
  <si>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</si>
  <si>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</si>
  <si>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</si>
  <si>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</si>
  <si>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</si>
  <si>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</si>
  <si>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</si>
  <si>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</si>
  <si>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</si>
  <si>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</si>
  <si>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</si>
  <si>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</si>
  <si>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</si>
  <si>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</si>
  <si>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</si>
  <si>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</si>
  <si>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</si>
  <si>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</si>
  <si>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</si>
  <si>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</si>
  <si>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</si>
  <si>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</si>
  <si>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</si>
  <si>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</si>
  <si>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</si>
  <si>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</si>
  <si>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</si>
  <si>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</si>
  <si>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</si>
  <si>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</si>
  <si>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</si>
  <si>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</si>
  <si>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</si>
  <si>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</si>
  <si>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</si>
  <si>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</si>
  <si>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</si>
  <si>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</si>
  <si>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</si>
  <si>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</si>
  <si>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</si>
  <si>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</si>
  <si>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</si>
  <si>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</si>
  <si>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</si>
  <si>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</si>
  <si>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</si>
  <si>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</si>
  <si>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</si>
  <si>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</si>
  <si>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</si>
  <si>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</si>
  <si>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</si>
  <si>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</si>
  <si>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</si>
  <si>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</si>
  <si>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</si>
  <si>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</si>
  <si>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</si>
  <si>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</si>
  <si>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</si>
  <si>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</si>
  <si>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</si>
  <si>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</si>
  <si>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</si>
  <si>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</si>
  <si>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</si>
  <si>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</si>
  <si>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</si>
  <si>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</si>
  <si>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</si>
  <si>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</si>
  <si>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</si>
  <si>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</si>
  <si>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</si>
  <si>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</si>
  <si>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</si>
  <si>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</si>
  <si>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</si>
  <si>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</si>
  <si>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</si>
  <si>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</si>
  <si>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</si>
  <si>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</si>
  <si>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</si>
  <si>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</si>
  <si>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</si>
  <si>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</si>
  <si>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</si>
  <si>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</si>
  <si>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</si>
  <si>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</si>
  <si>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</si>
  <si>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</si>
  <si>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</si>
  <si>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</si>
  <si>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</si>
  <si>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</si>
  <si>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</si>
  <si>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</si>
  <si>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</si>
  <si>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</si>
  <si>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</si>
  <si>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</si>
  <si>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</si>
  <si>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</si>
  <si>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</si>
  <si>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</si>
  <si>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</si>
  <si>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</si>
  <si>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</si>
  <si>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</si>
  <si>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</si>
  <si>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</si>
  <si>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</si>
  <si>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</si>
  <si>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</si>
  <si>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</si>
  <si>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</si>
  <si>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</si>
  <si>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</si>
  <si>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</si>
  <si>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</si>
  <si>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</si>
  <si>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</si>
  <si>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</si>
  <si>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</si>
  <si>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</si>
  <si>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</si>
  <si>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</si>
  <si>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</si>
  <si>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</si>
  <si>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</si>
  <si>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</si>
  <si>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</si>
  <si>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</si>
  <si>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</si>
  <si>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</si>
  <si>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</si>
  <si>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</si>
  <si>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</si>
  <si>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</si>
  <si>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</si>
  <si>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</si>
  <si>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</si>
  <si>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</si>
  <si>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</si>
  <si>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</si>
  <si>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</si>
  <si>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</si>
  <si>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</si>
  <si>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</si>
  <si>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</si>
  <si>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</si>
  <si>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</si>
  <si>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</si>
  <si>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</si>
  <si>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</si>
  <si>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</si>
  <si>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</si>
  <si>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</si>
  <si>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</si>
  <si>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</si>
  <si>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</si>
  <si>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</si>
  <si>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</si>
  <si>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</si>
  <si>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</si>
  <si>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</si>
  <si>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</si>
  <si>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</si>
  <si>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</si>
  <si>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</si>
  <si>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</si>
  <si>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</si>
  <si>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</si>
  <si>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</si>
  <si>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</si>
  <si>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</si>
  <si>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</si>
  <si>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</si>
  <si>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</si>
  <si>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</si>
  <si>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</si>
  <si>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</si>
  <si>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</si>
  <si>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</si>
  <si>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</si>
  <si>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</si>
  <si>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</si>
  <si>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</si>
  <si>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</si>
  <si>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</si>
  <si>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</si>
  <si>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</si>
  <si>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</si>
  <si>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</si>
  <si>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</si>
  <si>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</si>
  <si>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</si>
  <si>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</si>
  <si>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</si>
  <si>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</si>
  <si>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</si>
  <si>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</si>
  <si>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</si>
  <si>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</si>
  <si>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</si>
  <si>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</si>
  <si>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</si>
  <si>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</si>
  <si>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</si>
  <si>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</si>
  <si>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</si>
  <si>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</si>
  <si>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</si>
  <si>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</si>
  <si>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</si>
  <si>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</si>
  <si>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</si>
  <si>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</si>
  <si>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</si>
  <si>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</si>
  <si>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</si>
  <si>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</si>
  <si>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</si>
  <si>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</si>
  <si>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</si>
  <si>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</si>
  <si>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</si>
  <si>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</si>
  <si>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</si>
  <si>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</si>
  <si>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</si>
  <si>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</si>
  <si>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</si>
  <si>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</si>
  <si>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</si>
  <si>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</si>
  <si>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</si>
  <si>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</si>
  <si>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</si>
  <si>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</si>
  <si>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</si>
  <si>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</si>
  <si>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</si>
  <si>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</si>
  <si>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</si>
  <si>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</si>
  <si>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</si>
  <si>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</si>
  <si>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</si>
  <si>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</si>
  <si>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</si>
  <si>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</si>
  <si>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</si>
  <si>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</si>
  <si>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</si>
  <si>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</si>
  <si>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</si>
  <si>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</si>
  <si>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</si>
  <si>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</si>
  <si>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</si>
  <si>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</si>
  <si>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</si>
  <si>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</si>
  <si>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</si>
  <si>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</si>
  <si>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</si>
  <si>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</si>
  <si>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</si>
  <si>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</si>
  <si>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</si>
  <si>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</si>
  <si>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</si>
  <si>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</si>
  <si>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</si>
  <si>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</si>
  <si>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</si>
  <si>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</si>
  <si>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</si>
  <si>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</si>
  <si>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</si>
  <si>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</si>
  <si>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</si>
  <si>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</si>
  <si>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</si>
  <si>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</si>
  <si>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</si>
  <si>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</si>
  <si>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</si>
  <si>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</si>
  <si>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</si>
  <si>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</si>
  <si>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</si>
  <si>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</si>
  <si>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</si>
  <si>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</si>
  <si>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</si>
  <si>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</si>
  <si>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</si>
  <si>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</si>
  <si>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</si>
  <si>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</si>
  <si>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</si>
  <si>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</si>
  <si>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</si>
  <si>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</si>
  <si>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</si>
  <si>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</si>
  <si>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</si>
  <si>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</si>
  <si>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</si>
  <si>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</si>
  <si>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</si>
  <si>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</si>
  <si>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</si>
  <si>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</si>
  <si>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</si>
  <si>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</si>
  <si>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</si>
  <si>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</si>
  <si>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</si>
  <si>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</si>
  <si>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</si>
  <si>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</si>
  <si>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</si>
  <si>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</si>
  <si>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</si>
  <si>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</si>
  <si>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</si>
  <si>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</si>
  <si>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</si>
  <si>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</si>
  <si>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</si>
  <si>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</si>
  <si>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</si>
  <si>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</si>
  <si>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</si>
  <si>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</si>
  <si>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</si>
  <si>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</si>
  <si>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</si>
  <si>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</si>
  <si>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</si>
  <si>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</si>
  <si>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</si>
  <si>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</si>
  <si>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</si>
  <si>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</si>
  <si>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</si>
  <si>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</si>
  <si>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</si>
  <si>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</si>
  <si>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</si>
  <si>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</si>
  <si>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</si>
  <si>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</si>
  <si>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</si>
  <si>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</si>
  <si>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</si>
  <si>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</si>
  <si>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</si>
  <si>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</si>
  <si>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</si>
  <si>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</si>
  <si>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</si>
  <si>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</si>
  <si>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</si>
  <si>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</si>
  <si>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</si>
  <si>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</si>
  <si>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</si>
  <si>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</si>
  <si>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</si>
  <si>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</si>
  <si>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</si>
  <si>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</si>
  <si>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</si>
  <si>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</si>
  <si>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</si>
  <si>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</si>
  <si>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</si>
  <si>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</si>
  <si>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</si>
  <si>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</si>
  <si>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</si>
  <si>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</si>
  <si>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</si>
  <si>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</si>
  <si>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</si>
  <si>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</si>
  <si>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</si>
  <si>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</si>
  <si>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</si>
  <si>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</si>
  <si>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</si>
  <si>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</si>
  <si>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</si>
  <si>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</si>
  <si>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</si>
  <si>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</si>
  <si>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</si>
  <si>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</si>
  <si>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</si>
  <si>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</si>
  <si>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</si>
  <si>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</si>
  <si>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</si>
  <si>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</si>
  <si>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</si>
  <si>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</si>
  <si>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</si>
  <si>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</si>
  <si>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</si>
  <si>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</si>
  <si>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</si>
  <si>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</si>
  <si>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</si>
  <si>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</si>
  <si>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</si>
  <si>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</si>
  <si>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</si>
  <si>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</si>
  <si>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</si>
  <si>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</si>
  <si>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</si>
  <si>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</si>
  <si>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</si>
  <si>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</si>
  <si>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</si>
  <si>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</si>
  <si>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</si>
  <si>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</si>
  <si>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</si>
  <si>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</si>
  <si>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</si>
  <si>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</si>
  <si>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</si>
  <si>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</si>
  <si>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</si>
  <si>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</si>
  <si>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</si>
  <si>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</si>
  <si>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</si>
  <si>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</si>
  <si>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</si>
  <si>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</si>
  <si>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</si>
  <si>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</si>
  <si>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</si>
  <si>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</si>
  <si>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</si>
  <si>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</si>
  <si>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</si>
  <si>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</si>
  <si>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</si>
  <si>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</si>
  <si>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</si>
  <si>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</si>
  <si>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</si>
  <si>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</si>
  <si>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</si>
  <si>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</si>
  <si>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</si>
  <si>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</si>
  <si>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</si>
  <si>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</si>
  <si>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</si>
  <si>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</si>
  <si>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</si>
  <si>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</si>
  <si>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</si>
  <si>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</si>
  <si>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</si>
  <si>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</si>
  <si>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</si>
  <si>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</si>
  <si>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</si>
  <si>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</si>
  <si>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</si>
  <si>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</si>
  <si>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</si>
  <si>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</si>
  <si>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</si>
  <si>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</si>
  <si>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</si>
  <si>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</si>
  <si>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</si>
  <si>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</si>
  <si>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</si>
  <si>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</si>
  <si>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</si>
  <si>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</si>
  <si>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</si>
  <si>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</si>
  <si>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</si>
  <si>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</si>
  <si>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</si>
  <si>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</si>
  <si>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</si>
  <si>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</si>
  <si>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</si>
  <si>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</si>
  <si>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</si>
  <si>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</si>
  <si>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</si>
  <si>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</si>
  <si>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</si>
  <si>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</si>
  <si>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</si>
  <si>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</si>
  <si>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</si>
  <si>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</si>
  <si>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</si>
  <si>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</si>
  <si>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</si>
  <si>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</si>
  <si>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</si>
  <si>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</si>
  <si>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</si>
  <si>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</si>
  <si>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</si>
  <si>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</si>
  <si>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</si>
  <si>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</si>
  <si>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</si>
  <si>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</si>
  <si>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</si>
  <si>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</si>
  <si>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</si>
  <si>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</si>
  <si>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</si>
  <si>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</si>
  <si>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</si>
  <si>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</si>
  <si>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</si>
  <si>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</si>
  <si>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</si>
  <si>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</si>
  <si>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</si>
  <si>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</si>
  <si>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</si>
  <si>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</si>
  <si>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</si>
  <si>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</si>
  <si>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</si>
  <si>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</si>
  <si>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</si>
  <si>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</si>
  <si>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</si>
  <si>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</si>
  <si>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</si>
  <si>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</si>
  <si>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</si>
  <si>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</si>
  <si>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</si>
  <si>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</si>
  <si>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</si>
  <si>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</si>
  <si>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</si>
  <si>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</si>
  <si>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</si>
  <si>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</si>
  <si>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</si>
  <si>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</si>
  <si>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</si>
  <si>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</si>
  <si>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</si>
  <si>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</si>
  <si>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</si>
  <si>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</si>
  <si>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</si>
  <si>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</si>
  <si>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</si>
  <si>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</si>
  <si>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</si>
  <si>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</si>
  <si>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</si>
  <si>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</si>
  <si>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</si>
  <si>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</si>
  <si>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</si>
  <si>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</si>
  <si>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</si>
  <si>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</si>
  <si>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</si>
  <si>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</si>
  <si>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</si>
  <si>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</si>
  <si>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</si>
  <si>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</si>
  <si>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</si>
  <si>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</si>
  <si>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</si>
  <si>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</si>
  <si>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</si>
  <si>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</si>
  <si>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</si>
  <si>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</si>
  <si>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</si>
  <si>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</si>
  <si>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</si>
  <si>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</si>
  <si>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</si>
  <si>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</si>
  <si>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</si>
  <si>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</si>
  <si>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</si>
  <si>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</si>
  <si>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</si>
  <si>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</si>
  <si>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</si>
  <si>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</si>
  <si>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</si>
  <si>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</si>
  <si>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</si>
  <si>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</si>
  <si>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</si>
  <si>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</si>
  <si>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</si>
  <si>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</si>
  <si>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</si>
  <si>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</si>
  <si>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</si>
  <si>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</si>
  <si>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</si>
  <si>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</si>
  <si>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</si>
  <si>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</si>
  <si>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</si>
  <si>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</si>
  <si>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</si>
  <si>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</si>
  <si>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</si>
  <si>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</si>
  <si>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</si>
  <si>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</si>
  <si>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</si>
  <si>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</si>
  <si>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</si>
  <si>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</si>
  <si>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</si>
  <si>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</si>
  <si>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</si>
  <si>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</si>
  <si>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</si>
  <si>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</si>
  <si>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</si>
  <si>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</si>
  <si>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</si>
  <si>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</si>
  <si>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</si>
  <si>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</si>
  <si>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</si>
  <si>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</si>
  <si>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</si>
  <si>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</si>
  <si>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</si>
  <si>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</si>
  <si>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</si>
  <si>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</si>
  <si>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</si>
  <si>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</si>
  <si>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</si>
  <si>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</si>
  <si>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</si>
  <si>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</si>
  <si>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</si>
  <si>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</si>
  <si>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</si>
  <si>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</si>
  <si>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</si>
  <si>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</si>
  <si>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</si>
  <si>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</si>
  <si>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</si>
  <si>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</si>
  <si>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</si>
  <si>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</si>
  <si>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</si>
  <si>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</si>
  <si>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</si>
  <si>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</si>
  <si>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</si>
  <si>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</si>
  <si>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</si>
  <si>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</si>
  <si>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</si>
  <si>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</si>
  <si>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</si>
  <si>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</si>
  <si>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</si>
  <si>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</si>
  <si>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</si>
  <si>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</si>
  <si>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</si>
  <si>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</si>
  <si>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</si>
  <si>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</si>
  <si>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</si>
  <si>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</si>
  <si>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</si>
  <si>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</si>
  <si>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</si>
  <si>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</si>
  <si>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</si>
  <si>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</si>
  <si>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</si>
  <si>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</si>
  <si>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</si>
  <si>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</si>
  <si>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</si>
  <si>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</si>
  <si>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</si>
  <si>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</si>
  <si>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</si>
  <si>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</si>
  <si>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</si>
  <si>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</si>
  <si>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</si>
  <si>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</si>
  <si>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</si>
  <si>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</si>
  <si>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</si>
  <si>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</si>
  <si>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</si>
  <si>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</si>
  <si>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</si>
  <si>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</si>
  <si>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</si>
  <si>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</si>
  <si>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</si>
  <si>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</si>
  <si>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</si>
  <si>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</si>
  <si>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</si>
  <si>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</si>
  <si>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</si>
  <si>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</si>
  <si>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</si>
  <si>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</si>
  <si>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</si>
  <si>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</si>
  <si>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</si>
  <si>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</si>
  <si>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</si>
  <si>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</si>
  <si>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</si>
  <si>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</si>
  <si>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</si>
  <si>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</si>
  <si>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</si>
  <si>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</si>
  <si>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</si>
  <si>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</si>
  <si>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</si>
  <si>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</si>
  <si>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</si>
  <si>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</si>
  <si>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</si>
  <si>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</si>
  <si>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</si>
  <si>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</si>
  <si>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</si>
  <si>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</si>
  <si>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</si>
  <si>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</si>
  <si>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</si>
  <si>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</si>
  <si>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</si>
  <si>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</si>
  <si>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</si>
  <si>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</si>
  <si>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</si>
  <si>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</si>
  <si>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</si>
  <si>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</si>
  <si>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</si>
  <si>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</si>
  <si>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</si>
  <si>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</si>
  <si>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</si>
  <si>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</si>
  <si>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</si>
  <si>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</si>
  <si>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</si>
  <si>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</si>
  <si>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</si>
  <si>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</si>
  <si>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</si>
  <si>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</si>
  <si>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</si>
  <si>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</si>
  <si>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</si>
  <si>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</si>
  <si>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</si>
  <si>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</si>
  <si>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</si>
  <si>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</si>
  <si>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</si>
  <si>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</si>
  <si>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</si>
  <si>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</si>
  <si>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</si>
  <si>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</si>
  <si>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</si>
  <si>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</si>
  <si>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</si>
  <si>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</si>
  <si>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</si>
  <si>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</si>
  <si>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</si>
  <si>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</si>
  <si>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</si>
  <si>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</si>
  <si>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</si>
  <si>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</si>
  <si>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</si>
  <si>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</si>
  <si>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</si>
  <si>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</si>
  <si>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</si>
  <si>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</si>
  <si>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</si>
  <si>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</si>
  <si>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</si>
  <si>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</si>
  <si>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</si>
  <si>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</si>
  <si>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</si>
  <si>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</si>
  <si>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</si>
  <si>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</si>
  <si>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</si>
  <si>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</si>
  <si>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</si>
  <si>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</si>
  <si>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</si>
  <si>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</si>
  <si>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</si>
  <si>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</si>
  <si>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</si>
  <si>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</si>
  <si>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</si>
  <si>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</si>
  <si>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</si>
  <si>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</si>
  <si>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</si>
  <si>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</si>
  <si>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</si>
  <si>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</si>
  <si>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</si>
  <si>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</si>
  <si>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</si>
  <si>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</si>
  <si>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</si>
  <si>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</si>
  <si>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</si>
  <si>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</si>
  <si>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</si>
  <si>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</si>
  <si>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</si>
  <si>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</si>
  <si>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</si>
  <si>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</si>
  <si>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</si>
  <si>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</si>
  <si>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</si>
  <si>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</si>
  <si>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</si>
  <si>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</si>
  <si>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</si>
  <si>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</si>
  <si>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</si>
  <si>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</si>
  <si>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</si>
  <si>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</si>
  <si>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</si>
  <si>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</si>
  <si>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</si>
  <si>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</si>
  <si>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</si>
  <si>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</si>
  <si>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</si>
  <si>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</si>
  <si>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</si>
  <si>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</si>
  <si>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</si>
  <si>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</si>
  <si>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</si>
  <si>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</si>
  <si>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</si>
  <si>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</si>
  <si>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</si>
  <si>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</si>
  <si>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</si>
  <si>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</si>
  <si>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</si>
  <si>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</si>
  <si>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</si>
  <si>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</si>
  <si>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</si>
  <si>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</si>
  <si>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</si>
  <si>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</si>
  <si>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</si>
  <si>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</si>
  <si>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</si>
  <si>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</si>
  <si>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</si>
  <si>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</si>
  <si>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</si>
  <si>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</si>
  <si>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</si>
  <si>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</si>
  <si>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</si>
  <si>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</si>
  <si>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</si>
  <si>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</si>
  <si>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</si>
  <si>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</si>
  <si>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</si>
  <si>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</si>
  <si>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</si>
  <si>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</si>
  <si>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</si>
  <si>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</si>
  <si>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</si>
  <si>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</si>
  <si>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</si>
  <si>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</si>
  <si>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</si>
  <si>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</si>
  <si>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</si>
  <si>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</si>
  <si>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</si>
  <si>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</si>
  <si>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</si>
  <si>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</si>
  <si>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</si>
  <si>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</si>
  <si>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</si>
  <si>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</si>
  <si>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</si>
  <si>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</si>
  <si>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</si>
  <si>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</si>
  <si>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</si>
  <si>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</si>
  <si>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</si>
  <si>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</si>
  <si>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</si>
  <si>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</si>
  <si>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</si>
  <si>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</si>
  <si>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</si>
  <si>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</si>
  <si>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</si>
  <si>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</si>
  <si>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</si>
  <si>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</si>
  <si>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</si>
  <si>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</si>
  <si>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</si>
  <si>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</si>
  <si>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</si>
  <si>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</si>
  <si>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</si>
  <si>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</si>
  <si>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</si>
  <si>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</si>
  <si>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</si>
  <si>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</si>
  <si>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</si>
  <si>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</si>
  <si>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</si>
  <si>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</si>
  <si>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</si>
  <si>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</si>
  <si>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</si>
  <si>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</si>
  <si>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</si>
  <si>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</si>
  <si>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</si>
  <si>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</si>
  <si>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</si>
  <si>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</si>
  <si>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</si>
  <si>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</si>
  <si>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</si>
  <si>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</si>
  <si>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</si>
  <si>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</si>
  <si>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</si>
  <si>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</si>
  <si>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</si>
  <si>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</si>
  <si>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</si>
  <si>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</si>
  <si>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</si>
  <si>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</si>
  <si>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</si>
  <si>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</si>
  <si>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</si>
  <si>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</si>
  <si>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</si>
  <si>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</si>
  <si>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</si>
  <si>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</si>
  <si>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</si>
  <si>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</si>
  <si>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</si>
  <si>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</si>
  <si>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</si>
  <si>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</si>
  <si>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</si>
  <si>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</si>
  <si>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</si>
  <si>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</si>
  <si>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</si>
  <si>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</si>
  <si>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</si>
  <si>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</si>
  <si>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</si>
  <si>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</si>
  <si>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</si>
  <si>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</si>
  <si>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</si>
  <si>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</si>
  <si>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</si>
  <si>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</si>
  <si>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</si>
  <si>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</si>
  <si>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</si>
  <si>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</si>
  <si>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</si>
  <si>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</si>
  <si>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</si>
  <si>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</si>
  <si>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</si>
  <si>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</si>
  <si>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</si>
  <si>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</si>
  <si>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</si>
  <si>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</si>
  <si>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</si>
  <si>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</si>
  <si>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</si>
  <si>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</si>
  <si>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</si>
  <si>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</si>
  <si>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</si>
  <si>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</si>
  <si>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</si>
  <si>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</si>
  <si>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</si>
  <si>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</si>
  <si>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</si>
  <si>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</si>
  <si>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</si>
  <si>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</si>
  <si>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</si>
  <si>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</si>
  <si>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</si>
  <si>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</si>
  <si>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</si>
  <si>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</si>
  <si>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</si>
  <si>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</si>
  <si>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</si>
  <si>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</si>
  <si>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</si>
  <si>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</si>
  <si>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</si>
  <si>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</si>
  <si>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</si>
  <si>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</si>
  <si>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</si>
  <si>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</si>
  <si>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</si>
  <si>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</si>
  <si>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</si>
  <si>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</si>
  <si>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</si>
  <si>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</si>
  <si>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</si>
  <si>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</si>
  <si>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</si>
  <si>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</si>
  <si>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</si>
  <si>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</si>
  <si>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</si>
  <si>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</si>
  <si>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</si>
  <si>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</si>
  <si>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</si>
  <si>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</si>
  <si>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</si>
  <si>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</si>
  <si>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</si>
  <si>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</si>
  <si>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</si>
  <si>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</si>
  <si>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</si>
  <si>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</si>
  <si>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</si>
  <si>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</si>
  <si>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</si>
  <si>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</si>
  <si>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</si>
  <si>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</si>
  <si>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</si>
  <si>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</si>
  <si>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</si>
  <si>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</si>
  <si>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</si>
  <si>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</si>
  <si>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</si>
  <si>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</si>
  <si>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</si>
  <si>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</si>
  <si>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</si>
  <si>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</si>
  <si>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</si>
  <si>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</si>
  <si>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</si>
  <si>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</si>
  <si>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</si>
  <si>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</si>
  <si>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</si>
  <si>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</si>
  <si>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</si>
  <si>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</si>
  <si>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</si>
  <si>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</si>
  <si>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</si>
  <si>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</si>
  <si>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</si>
  <si>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</si>
  <si>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</si>
  <si>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</si>
  <si>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</si>
  <si>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</si>
  <si>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</si>
  <si>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</si>
  <si>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</si>
  <si>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</si>
  <si>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</si>
  <si>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</si>
  <si>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</si>
  <si>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</si>
  <si>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</si>
  <si>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</si>
  <si>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</si>
  <si>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</si>
  <si>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</si>
  <si>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</si>
  <si>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</si>
  <si>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</si>
  <si>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</si>
  <si>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</si>
  <si>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</si>
  <si>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</si>
  <si>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</si>
  <si>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</si>
  <si>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</si>
  <si>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</si>
  <si>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</si>
  <si>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</si>
  <si>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</si>
  <si>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</si>
  <si>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</si>
  <si>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</si>
  <si>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</si>
  <si>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</si>
  <si>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</si>
  <si>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</si>
  <si>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</si>
  <si>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</si>
  <si>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</si>
  <si>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</si>
  <si>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</si>
  <si>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</si>
  <si>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</si>
  <si>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</si>
  <si>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</si>
  <si>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</si>
  <si>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</si>
  <si>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</si>
  <si>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</si>
  <si>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</si>
  <si>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</si>
  <si>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</si>
  <si>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</si>
  <si>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</si>
  <si>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</si>
  <si>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</si>
  <si>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</si>
  <si>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</si>
  <si>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</si>
  <si>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</si>
  <si>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</si>
  <si>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</si>
  <si>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</si>
  <si>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</si>
  <si>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</si>
  <si>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</si>
  <si>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</si>
  <si>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</si>
  <si>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</si>
  <si>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</si>
  <si>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</si>
  <si>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</si>
  <si>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</si>
  <si>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</si>
  <si>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</si>
  <si>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</si>
  <si>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</si>
  <si>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</si>
  <si>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</si>
  <si>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</si>
  <si>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</si>
  <si>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</si>
  <si>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</si>
  <si>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</si>
  <si>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</si>
  <si>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</si>
  <si>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</si>
  <si>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</si>
  <si>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</si>
  <si>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</si>
  <si>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</si>
  <si>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</si>
  <si>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</si>
  <si>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</si>
  <si>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</si>
  <si>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</si>
  <si>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</si>
  <si>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</si>
  <si>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</si>
  <si>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</si>
  <si>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</si>
  <si>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</si>
  <si>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</si>
  <si>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</si>
  <si>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</si>
  <si>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</si>
  <si>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</si>
  <si>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</si>
  <si>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</si>
  <si>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</si>
  <si>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</si>
  <si>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</si>
  <si>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</si>
  <si>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</si>
  <si>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</si>
  <si>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</si>
  <si>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</si>
  <si>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</si>
  <si>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</si>
  <si>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</si>
  <si>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</si>
  <si>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</si>
  <si>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</si>
  <si>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</si>
  <si>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</si>
  <si>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</si>
  <si>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</si>
  <si>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</si>
  <si>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</si>
  <si>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</si>
  <si>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</si>
  <si>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</si>
  <si>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</si>
  <si>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</si>
  <si>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</si>
  <si>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</si>
  <si>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</si>
  <si>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</si>
  <si>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</si>
  <si>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</si>
  <si>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</si>
  <si>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</si>
  <si>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</si>
  <si>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</si>
  <si>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</si>
  <si>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</si>
  <si>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</si>
  <si>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</si>
  <si>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</si>
  <si>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</si>
  <si>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</si>
  <si>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</si>
  <si>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</si>
  <si>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</si>
  <si>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</si>
  <si>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</si>
  <si>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</si>
  <si>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</si>
  <si>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</si>
  <si>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</si>
  <si>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</si>
  <si>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</si>
  <si>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</si>
  <si>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</si>
  <si>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</si>
  <si>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</si>
  <si>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</si>
  <si>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</si>
  <si>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</si>
  <si>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</si>
  <si>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</si>
  <si>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</si>
  <si>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</si>
  <si>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</si>
  <si>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</si>
  <si>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</si>
  <si>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</si>
  <si>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</si>
  <si>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</si>
  <si>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</si>
  <si>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</si>
  <si>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</si>
  <si>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</si>
  <si>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</si>
  <si>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</si>
  <si>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</si>
  <si>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</si>
  <si>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</si>
  <si>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</si>
  <si>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</si>
  <si>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</si>
  <si>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</si>
  <si>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</si>
  <si>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</si>
  <si>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</si>
  <si>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</si>
  <si>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</si>
  <si>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</si>
  <si>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</si>
  <si>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</si>
  <si>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</si>
  <si>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</si>
  <si>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</si>
  <si>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</si>
  <si>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</si>
  <si>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</si>
  <si>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</si>
  <si>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</si>
  <si>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</si>
  <si>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</si>
  <si>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</si>
  <si>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</si>
  <si>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</si>
  <si>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</si>
  <si>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</si>
  <si>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</si>
  <si>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</si>
  <si>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</si>
  <si>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</si>
  <si>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</si>
  <si>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</si>
  <si>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</si>
  <si>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</si>
  <si>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</si>
  <si>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</si>
  <si>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</si>
  <si>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</si>
  <si>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</si>
  <si>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</si>
  <si>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</si>
  <si>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</si>
  <si>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</si>
  <si>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</si>
  <si>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</si>
  <si>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</si>
  <si>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</si>
  <si>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</si>
  <si>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</si>
  <si>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</si>
  <si>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</si>
  <si>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</si>
  <si>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</si>
  <si>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</si>
  <si>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</si>
  <si>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</si>
  <si>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</si>
  <si>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</si>
  <si>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</si>
  <si>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</si>
  <si>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</si>
  <si>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</si>
  <si>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</si>
  <si>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</si>
  <si>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</si>
  <si>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</si>
  <si>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</si>
  <si>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</si>
  <si>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</si>
  <si>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</si>
  <si>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</si>
  <si>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</si>
  <si>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</si>
  <si>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</si>
  <si>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</si>
  <si>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</si>
  <si>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</si>
  <si>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</si>
  <si>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</si>
  <si>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</si>
  <si>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</si>
  <si>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</si>
  <si>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</si>
  <si>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</si>
  <si>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</si>
  <si>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</si>
  <si>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</si>
  <si>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</si>
  <si>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</si>
  <si>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</si>
  <si>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</si>
  <si>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</si>
  <si>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</si>
  <si>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</si>
  <si>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</si>
  <si>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</si>
  <si>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</si>
  <si>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</si>
  <si>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</si>
  <si>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</si>
  <si>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</si>
  <si>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</si>
  <si>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</si>
  <si>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</si>
  <si>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</si>
  <si>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</si>
  <si>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</si>
  <si>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</si>
  <si>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</si>
  <si>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</si>
  <si>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</si>
  <si>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</si>
  <si>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</si>
  <si>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</si>
  <si>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</si>
  <si>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</si>
  <si>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</si>
  <si>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</si>
  <si>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</si>
  <si>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</si>
  <si>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</si>
  <si>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</si>
  <si>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</si>
  <si>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</si>
  <si>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</si>
  <si>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</si>
  <si>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</si>
  <si>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</si>
  <si>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</si>
  <si>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</si>
  <si>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</si>
  <si>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</si>
  <si>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</si>
  <si>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</si>
  <si>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</si>
  <si>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</si>
  <si>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</si>
  <si>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</si>
  <si>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</si>
  <si>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</si>
  <si>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</si>
  <si>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</si>
  <si>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</si>
  <si>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</si>
  <si>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</si>
  <si>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</si>
  <si>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</si>
  <si>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</si>
  <si>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</si>
  <si>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</si>
  <si>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</si>
  <si>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</si>
  <si>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</si>
  <si>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</si>
  <si>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</si>
  <si>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</si>
  <si>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</si>
  <si>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</si>
  <si>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</si>
  <si>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</si>
  <si>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</si>
  <si>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</si>
  <si>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</si>
  <si>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</si>
  <si>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</si>
  <si>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</si>
  <si>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</si>
  <si>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</si>
  <si>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</si>
  <si>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</si>
  <si>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</si>
  <si>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</si>
  <si>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</si>
  <si>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</si>
  <si>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</si>
  <si>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</si>
  <si>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</si>
  <si>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</si>
  <si>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</si>
  <si>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</si>
  <si>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</si>
  <si>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</si>
  <si>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</si>
  <si>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</si>
  <si>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</si>
  <si>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</si>
  <si>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</si>
  <si>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</si>
  <si>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</si>
  <si>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</si>
  <si>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</si>
  <si>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</si>
  <si>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</si>
  <si>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</si>
  <si>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</si>
  <si>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</si>
  <si>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</si>
  <si>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</si>
  <si>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</si>
  <si>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</si>
  <si>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</si>
  <si>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</si>
  <si>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</si>
  <si>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</si>
  <si>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</si>
  <si>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</si>
  <si>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</si>
  <si>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</si>
  <si>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</si>
  <si>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</si>
  <si>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</si>
  <si>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</si>
  <si>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</si>
  <si>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</si>
  <si>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</si>
  <si>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</si>
  <si>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</si>
  <si>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</si>
  <si>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</si>
  <si>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</si>
  <si>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</si>
  <si>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</si>
  <si>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</si>
  <si>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</si>
  <si>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</si>
  <si>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</si>
  <si>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</si>
  <si>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</si>
  <si>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</si>
  <si>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</si>
  <si>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</si>
  <si>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</si>
  <si>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</si>
  <si>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</si>
  <si>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</si>
  <si>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</si>
  <si>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</si>
  <si>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</si>
  <si>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</si>
  <si>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</si>
  <si>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</si>
  <si>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</si>
  <si>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</si>
  <si>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</si>
  <si>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</si>
  <si>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</si>
  <si>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</si>
  <si>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</si>
  <si>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</si>
  <si>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</si>
  <si>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</si>
  <si>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</si>
  <si>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</si>
  <si>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</si>
  <si>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</si>
  <si>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</si>
  <si>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</si>
  <si>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</si>
  <si>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</si>
  <si>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</si>
  <si>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</si>
  <si>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</si>
  <si>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</si>
  <si>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</si>
  <si>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</si>
  <si>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</si>
  <si>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</si>
  <si>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</si>
  <si>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</si>
  <si>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</si>
  <si>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</si>
  <si>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</si>
  <si>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</si>
  <si>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</si>
  <si>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</si>
  <si>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</si>
  <si>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</si>
  <si>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</si>
  <si>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</si>
  <si>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</si>
  <si>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</si>
  <si>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</si>
  <si>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</si>
  <si>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</si>
  <si>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</si>
  <si>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</si>
  <si>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</si>
  <si>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</si>
  <si>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</si>
  <si>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</si>
  <si>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</si>
  <si>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</si>
  <si>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</si>
  <si>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</si>
  <si>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</si>
  <si>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</si>
  <si>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</si>
  <si>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</si>
  <si>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</si>
  <si>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</si>
  <si>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</si>
  <si>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</si>
  <si>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</si>
  <si>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</si>
  <si>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</si>
  <si>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</si>
  <si>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</si>
  <si>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</si>
  <si>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</si>
  <si>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</si>
  <si>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</si>
  <si>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</si>
  <si>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</si>
  <si>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</si>
  <si>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</si>
  <si>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</si>
  <si>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</si>
  <si>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</si>
  <si>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</si>
  <si>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</si>
  <si>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</si>
  <si>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</si>
  <si>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</si>
  <si>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</si>
  <si>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</si>
  <si>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</si>
  <si>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</si>
  <si>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</si>
  <si>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</si>
  <si>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</si>
  <si>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</si>
  <si>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</si>
  <si>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</si>
  <si>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</si>
  <si>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</si>
  <si>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</si>
  <si>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</si>
  <si>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</si>
  <si>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</si>
  <si>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</si>
  <si>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</si>
  <si>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</si>
  <si>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</si>
  <si>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</si>
  <si>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</si>
  <si>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</si>
  <si>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</si>
  <si>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</si>
  <si>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</si>
  <si>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</si>
  <si>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</si>
  <si>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</si>
  <si>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</si>
  <si>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</si>
  <si>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</si>
  <si>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</si>
  <si>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</si>
  <si>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</si>
  <si>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</si>
  <si>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</si>
  <si>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</si>
  <si>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</si>
  <si>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</si>
  <si>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</si>
  <si>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</si>
  <si>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</si>
  <si>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</si>
  <si>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</si>
  <si>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</si>
  <si>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</si>
  <si>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</si>
  <si>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</si>
  <si>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</si>
  <si>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</si>
  <si>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</si>
  <si>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</si>
  <si>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</si>
  <si>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</si>
  <si>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</si>
  <si>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</si>
  <si>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</si>
  <si>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</si>
  <si>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</si>
  <si>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</si>
  <si>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</si>
  <si>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</si>
  <si>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</si>
  <si>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</si>
  <si>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</si>
  <si>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</si>
  <si>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</si>
  <si>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</si>
  <si>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</si>
  <si>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</si>
  <si>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</si>
  <si>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</si>
  <si>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</si>
  <si>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</si>
  <si>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</si>
  <si>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</si>
  <si>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</si>
  <si>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</si>
  <si>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</si>
  <si>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</si>
  <si>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</si>
  <si>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</si>
  <si>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</si>
  <si>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</si>
  <si>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</si>
  <si>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</si>
  <si>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</si>
  <si>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</si>
  <si>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</si>
  <si>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</si>
  <si>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</si>
  <si>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</si>
  <si>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</si>
  <si>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</si>
  <si>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</si>
  <si>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</si>
  <si>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</si>
  <si>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</si>
  <si>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</si>
  <si>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</si>
  <si>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</si>
  <si>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</si>
  <si>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</si>
  <si>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</si>
  <si>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</si>
  <si>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</si>
  <si>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</si>
  <si>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</si>
  <si>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</si>
  <si>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</si>
  <si>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</si>
  <si>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</si>
  <si>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</si>
  <si>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</si>
  <si>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</si>
  <si>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</si>
  <si>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</si>
  <si>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</si>
  <si>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</si>
  <si>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</si>
  <si>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</si>
  <si>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</si>
  <si>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</si>
  <si>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</si>
  <si>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</si>
  <si>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</si>
  <si>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</si>
  <si>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</si>
  <si>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</si>
  <si>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</si>
  <si>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</si>
  <si>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</si>
  <si>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</si>
  <si>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</si>
  <si>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</si>
  <si>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</si>
  <si>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</si>
  <si>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</si>
  <si>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</si>
  <si>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</si>
  <si>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</si>
  <si>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</si>
  <si>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</si>
  <si>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</si>
  <si>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</si>
  <si>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</si>
  <si>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</si>
  <si>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</si>
  <si>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</si>
  <si>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</si>
  <si>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</si>
  <si>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</si>
  <si>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</si>
  <si>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</si>
  <si>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</si>
  <si>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</si>
  <si>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</si>
  <si>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</si>
  <si>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</si>
  <si>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</si>
  <si>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</si>
  <si>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</si>
  <si>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</si>
  <si>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</si>
  <si>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</si>
  <si>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</si>
  <si>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</si>
  <si>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</si>
  <si>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</si>
  <si>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</si>
  <si>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</si>
  <si>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</si>
  <si>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</si>
  <si>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</si>
  <si>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</si>
  <si>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</si>
  <si>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</si>
  <si>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</si>
  <si>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</si>
  <si>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</si>
  <si>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</si>
  <si>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</si>
  <si>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</si>
  <si>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</si>
  <si>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</si>
  <si>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</si>
  <si>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</si>
  <si>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</si>
  <si>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</si>
  <si>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</si>
  <si>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</si>
  <si>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</si>
  <si>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</si>
  <si>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</si>
  <si>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</si>
  <si>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</si>
  <si>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</si>
  <si>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</si>
  <si>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</si>
  <si>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</si>
  <si>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</si>
  <si>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</si>
  <si>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</si>
  <si>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</si>
  <si>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</si>
  <si>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</si>
  <si>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</si>
  <si>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</si>
  <si>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</si>
  <si>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</si>
  <si>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</si>
  <si>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</si>
  <si>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</si>
  <si>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</si>
  <si>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</si>
  <si>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</si>
  <si>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</si>
  <si>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</si>
  <si>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</si>
  <si>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</si>
  <si>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</si>
  <si>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</si>
  <si>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</si>
  <si>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</si>
  <si>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</si>
  <si>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</si>
  <si>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</si>
  <si>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</si>
  <si>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</si>
  <si>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</si>
  <si>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</si>
  <si>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</si>
  <si>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</si>
  <si>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</si>
  <si>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</si>
  <si>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</si>
  <si>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</si>
  <si>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</si>
  <si>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</si>
  <si>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</si>
  <si>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</si>
  <si>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</si>
  <si>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</si>
  <si>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</si>
  <si>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</si>
  <si>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</si>
  <si>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</si>
  <si>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</si>
  <si>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</si>
  <si>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</si>
  <si>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</si>
  <si>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</si>
  <si>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</si>
  <si>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</si>
  <si>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</si>
  <si>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</si>
  <si>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</si>
  <si>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</si>
  <si>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</si>
  <si>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</si>
  <si>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</si>
  <si>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</si>
  <si>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</si>
  <si>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</si>
  <si>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</si>
  <si>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</si>
  <si>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</si>
  <si>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</si>
  <si>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</si>
  <si>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</si>
  <si>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</si>
  <si>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</si>
  <si>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</si>
  <si>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</si>
  <si>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</si>
  <si>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</si>
  <si>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</si>
  <si>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</si>
  <si>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</si>
  <si>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</si>
  <si>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</si>
  <si>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</si>
  <si>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</si>
  <si>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</si>
  <si>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</si>
  <si>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</si>
  <si>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</si>
  <si>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</si>
  <si>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</si>
  <si>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</si>
  <si>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</si>
  <si>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</si>
  <si>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</si>
  <si>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</si>
  <si>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</si>
  <si>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</si>
  <si>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</si>
  <si>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</si>
  <si>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</si>
  <si>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</si>
  <si>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</si>
  <si>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</si>
  <si>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</si>
  <si>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</si>
  <si>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</si>
  <si>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</si>
  <si>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</si>
  <si>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</si>
  <si>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</si>
  <si>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</si>
  <si>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</si>
  <si>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</si>
  <si>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</si>
  <si>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</si>
  <si>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</si>
  <si>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</si>
  <si>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</si>
  <si>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</si>
  <si>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</si>
  <si>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</si>
  <si>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</si>
  <si>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</si>
  <si>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</si>
  <si>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</si>
  <si>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</si>
  <si>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</si>
  <si>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</si>
  <si>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</si>
  <si>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</si>
  <si>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</si>
  <si>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</si>
  <si>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</si>
  <si>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</si>
  <si>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</si>
  <si>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</si>
  <si>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</si>
  <si>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</si>
  <si>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</si>
  <si>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</si>
  <si>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</si>
  <si>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</si>
  <si>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</si>
  <si>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</si>
  <si>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</si>
  <si>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</si>
  <si>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</si>
  <si>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</si>
  <si>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</si>
  <si>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</si>
  <si>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</si>
  <si>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</si>
  <si>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</si>
  <si>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</si>
  <si>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</si>
  <si>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</si>
  <si>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</si>
  <si>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</si>
  <si>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</si>
  <si>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</si>
  <si>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</si>
  <si>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</si>
  <si>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</si>
  <si>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</si>
  <si>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</si>
  <si>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</si>
  <si>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</si>
  <si>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</si>
  <si>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</si>
  <si>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</si>
  <si>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</si>
  <si>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</si>
  <si>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</si>
  <si>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</si>
  <si>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</si>
  <si>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</si>
  <si>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</si>
  <si>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</si>
  <si>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</si>
  <si>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</si>
  <si>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</si>
  <si>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</si>
  <si>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</si>
  <si>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</si>
  <si>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</si>
  <si>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</si>
  <si>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</si>
  <si>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</si>
  <si>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</si>
  <si>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</si>
  <si>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</si>
  <si>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</si>
  <si>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</si>
  <si>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</si>
  <si>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</si>
  <si>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</si>
  <si>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</si>
  <si>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</si>
  <si>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</si>
  <si>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</si>
  <si>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</si>
  <si>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</si>
  <si>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</si>
  <si>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</si>
  <si>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</si>
  <si>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</si>
  <si>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</si>
  <si>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</si>
  <si>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</si>
  <si>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</si>
  <si>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</si>
  <si>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</si>
  <si>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</si>
  <si>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</si>
  <si>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</si>
  <si>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</si>
  <si>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</si>
  <si>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</si>
  <si>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</si>
  <si>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</si>
  <si>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</si>
  <si>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</si>
  <si>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</si>
  <si>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</si>
  <si>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</si>
  <si>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</si>
  <si>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</si>
  <si>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</si>
  <si>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</si>
  <si>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</si>
  <si>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</si>
  <si>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</si>
  <si>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</si>
  <si>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</si>
  <si>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</si>
  <si>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</si>
  <si>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</si>
  <si>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</si>
  <si>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</si>
  <si>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</si>
  <si>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</si>
  <si>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</si>
  <si>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</si>
  <si>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</si>
  <si>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</si>
  <si>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</si>
  <si>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</si>
  <si>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</si>
  <si>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</si>
  <si>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</si>
  <si>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</si>
  <si>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</si>
  <si>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</si>
  <si>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</si>
  <si>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</si>
  <si>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</si>
  <si>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</si>
  <si>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</si>
  <si>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</si>
  <si>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</si>
  <si>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</si>
  <si>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</si>
  <si>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</si>
  <si>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</si>
  <si>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</si>
  <si>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</si>
  <si>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</si>
  <si>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</si>
  <si>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</si>
  <si>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</si>
  <si>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</si>
  <si>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</si>
  <si>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</si>
  <si>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</si>
  <si>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</si>
  <si>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</si>
  <si>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</si>
  <si>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</si>
  <si>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</si>
  <si>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</si>
  <si>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</si>
  <si>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</si>
  <si>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</si>
  <si>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</si>
  <si>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</si>
  <si>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</si>
  <si>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</si>
  <si>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</si>
  <si>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</si>
  <si>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</si>
  <si>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</si>
  <si>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</si>
  <si>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</si>
  <si>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</si>
  <si>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</si>
  <si>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</si>
  <si>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</si>
  <si>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</si>
  <si>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</si>
  <si>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</si>
  <si>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</si>
  <si>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</si>
  <si>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</si>
  <si>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</si>
  <si>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</si>
  <si>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</si>
  <si>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</si>
  <si>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</si>
  <si>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</si>
  <si>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</si>
  <si>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</si>
  <si>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</si>
  <si>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</si>
  <si>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</si>
  <si>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</si>
  <si>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</si>
  <si>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</si>
  <si>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</si>
  <si>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</si>
  <si>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</si>
  <si>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</si>
  <si>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</si>
  <si>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</si>
  <si>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</si>
  <si>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</si>
  <si>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</si>
  <si>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</si>
  <si>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</si>
  <si>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</si>
  <si>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</si>
  <si>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</si>
  <si>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</si>
  <si>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</si>
  <si>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</si>
  <si>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</si>
  <si>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</si>
  <si>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</si>
  <si>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</si>
  <si>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</si>
  <si>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</si>
  <si>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</si>
  <si>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</si>
  <si>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</si>
  <si>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</si>
  <si>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</si>
  <si>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</si>
  <si>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</si>
  <si>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</si>
  <si>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</si>
  <si>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</si>
  <si>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</si>
  <si>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</si>
  <si>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</si>
  <si>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</si>
  <si>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</si>
  <si>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</si>
  <si>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</si>
  <si>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</si>
  <si>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</si>
  <si>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</si>
  <si>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</si>
  <si>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</si>
  <si>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</si>
  <si>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</si>
  <si>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</si>
  <si>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</si>
  <si>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</si>
  <si>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</si>
  <si>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</si>
  <si>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</si>
  <si>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</si>
  <si>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</si>
  <si>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</si>
  <si>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</si>
  <si>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</si>
  <si>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</si>
  <si>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</si>
  <si>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</si>
  <si>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</si>
  <si>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</si>
  <si>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</si>
  <si>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</si>
  <si>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</si>
  <si>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</si>
  <si>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</si>
  <si>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</si>
  <si>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</si>
  <si>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</si>
  <si>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</si>
  <si>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</si>
  <si>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</si>
  <si>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</si>
  <si>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</si>
  <si>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</si>
  <si>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</si>
  <si>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</si>
  <si>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</si>
  <si>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</si>
  <si>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</si>
  <si>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</si>
  <si>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</si>
  <si>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</si>
  <si>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</si>
  <si>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</si>
  <si>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</si>
  <si>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</si>
  <si>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</si>
  <si>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</si>
  <si>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</si>
  <si>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</si>
  <si>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</si>
  <si>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</si>
  <si>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</si>
  <si>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</si>
  <si>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</si>
  <si>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</si>
  <si>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</si>
  <si>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</si>
  <si>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</si>
  <si>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</si>
  <si>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</si>
  <si>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</si>
  <si>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</si>
  <si>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</si>
  <si>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</si>
  <si>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</si>
  <si>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</si>
  <si>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</si>
  <si>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</si>
  <si>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</si>
  <si>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</si>
  <si>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</si>
  <si>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</si>
  <si>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</si>
  <si>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</si>
  <si>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</si>
  <si>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</si>
  <si>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</si>
  <si>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</si>
  <si>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</si>
  <si>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</si>
  <si>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</si>
  <si>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</si>
  <si>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</si>
  <si>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</si>
  <si>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</si>
  <si>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</si>
  <si>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</si>
  <si>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</si>
  <si>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</si>
  <si>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</si>
  <si>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</si>
  <si>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</si>
  <si>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</si>
  <si>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</si>
  <si>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</si>
  <si>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</si>
  <si>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</si>
  <si>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</si>
  <si>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</si>
  <si>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</si>
  <si>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</si>
  <si>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</si>
  <si>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</si>
  <si>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</si>
  <si>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</si>
  <si>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</si>
  <si>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</si>
  <si>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</si>
  <si>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</si>
  <si>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</si>
  <si>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</si>
  <si>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</si>
  <si>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</si>
  <si>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</si>
  <si>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</si>
  <si>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</si>
  <si>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</si>
  <si>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</si>
  <si>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</si>
  <si>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</si>
  <si>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</si>
  <si>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</si>
  <si>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</si>
  <si>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</si>
  <si>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</si>
  <si>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</si>
  <si>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</si>
  <si>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</si>
  <si>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</si>
  <si>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</si>
  <si>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</si>
  <si>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</si>
  <si>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</si>
  <si>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</si>
  <si>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</si>
  <si>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</si>
  <si>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</si>
  <si>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</si>
  <si>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</si>
  <si>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</si>
  <si>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</si>
  <si>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</si>
  <si>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</si>
  <si>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</si>
  <si>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</si>
  <si>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</si>
  <si>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</si>
  <si>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</si>
  <si>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</si>
  <si>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</si>
  <si>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</si>
  <si>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</si>
  <si>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</si>
  <si>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</si>
  <si>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</si>
  <si>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</si>
  <si>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</si>
  <si>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</si>
  <si>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</si>
  <si>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</si>
  <si>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</si>
  <si>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</si>
  <si>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</si>
  <si>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</si>
  <si>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</si>
  <si>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</si>
  <si>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</si>
  <si>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</si>
  <si>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</si>
  <si>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</si>
  <si>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</si>
  <si>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</si>
  <si>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</si>
  <si>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</si>
  <si>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</si>
  <si>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</si>
  <si>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</si>
  <si>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</si>
  <si>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</si>
  <si>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</si>
  <si>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</si>
  <si>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</si>
  <si>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</si>
  <si>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</si>
  <si>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</si>
  <si>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</si>
  <si>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</si>
  <si>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</si>
  <si>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</si>
  <si>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</si>
  <si>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</si>
  <si>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</si>
  <si>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</si>
  <si>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</si>
  <si>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</si>
  <si>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</si>
  <si>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</si>
  <si>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</si>
  <si>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</si>
  <si>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</si>
  <si>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</si>
  <si>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</si>
  <si>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</si>
  <si>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</si>
  <si>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</si>
  <si>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</si>
  <si>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</si>
  <si>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</si>
  <si>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</si>
  <si>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</si>
  <si>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</si>
  <si>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</si>
  <si>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</si>
  <si>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</si>
  <si>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</si>
  <si>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</si>
  <si>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</si>
  <si>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</si>
  <si>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</si>
  <si>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</si>
  <si>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</si>
  <si>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</si>
  <si>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</si>
  <si>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</si>
  <si>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</si>
  <si>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</si>
  <si>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</si>
  <si>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</si>
  <si>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</si>
  <si>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</si>
  <si>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</si>
  <si>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</si>
  <si>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</si>
  <si>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</si>
  <si>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</si>
  <si>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</si>
  <si>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</si>
  <si>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</si>
  <si>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</si>
  <si>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</si>
  <si>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</si>
  <si>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</si>
  <si>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</si>
  <si>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</si>
  <si>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</si>
  <si>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</si>
  <si>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</si>
  <si>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</si>
  <si>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</si>
  <si>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</si>
  <si>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</si>
  <si>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</si>
  <si>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</si>
  <si>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</si>
  <si>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</si>
  <si>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</si>
  <si>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</si>
  <si>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</si>
  <si>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</si>
  <si>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</si>
  <si>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</si>
  <si>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</si>
  <si>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</si>
  <si>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</si>
  <si>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</si>
  <si>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</si>
  <si>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</si>
  <si>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</si>
  <si>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</si>
  <si>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</si>
  <si>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</si>
  <si>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</si>
  <si>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</si>
  <si>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</si>
  <si>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</si>
  <si>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</si>
  <si>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</si>
  <si>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</si>
  <si>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</si>
  <si>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</si>
  <si>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</si>
  <si>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</si>
  <si>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</si>
  <si>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</si>
  <si>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</si>
  <si>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</si>
  <si>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</si>
  <si>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</si>
  <si>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</si>
  <si>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</si>
  <si>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</si>
  <si>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</si>
  <si>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</si>
  <si>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</si>
  <si>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</si>
  <si>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</si>
  <si>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</si>
  <si>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</si>
  <si>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</si>
  <si>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</si>
  <si>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</si>
  <si>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</si>
  <si>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</si>
  <si>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</si>
  <si>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</si>
  <si>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</si>
  <si>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</si>
  <si>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</si>
  <si>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</si>
  <si>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</si>
  <si>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</si>
  <si>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</si>
  <si>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</si>
  <si>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</si>
  <si>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</si>
  <si>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</si>
  <si>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</si>
  <si>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</si>
  <si>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</si>
  <si>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</si>
  <si>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</si>
  <si>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</si>
  <si>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</si>
  <si>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</si>
  <si>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</si>
  <si>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</si>
  <si>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</si>
  <si>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</si>
  <si>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</si>
  <si>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</si>
  <si>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</si>
  <si>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</si>
  <si>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</si>
  <si>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</si>
  <si>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</si>
  <si>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</si>
  <si>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</si>
  <si>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</si>
  <si>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</si>
  <si>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</si>
  <si>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</si>
  <si>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</si>
  <si>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</si>
  <si>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</si>
  <si>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</si>
  <si>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</si>
  <si>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</si>
  <si>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</si>
  <si>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</si>
  <si>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</si>
  <si>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</si>
  <si>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</si>
  <si>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</si>
  <si>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</si>
  <si>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</si>
  <si>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</si>
  <si>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</si>
  <si>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</si>
  <si>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</si>
  <si>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</si>
  <si>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</si>
  <si>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</si>
  <si>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</si>
  <si>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</si>
  <si>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</si>
  <si>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</si>
  <si>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</si>
  <si>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</si>
  <si>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</si>
  <si>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</si>
  <si>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</si>
  <si>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</si>
  <si>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</si>
  <si>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</si>
  <si>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</si>
  <si>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</si>
  <si>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</si>
  <si>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</si>
  <si>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</si>
  <si>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</si>
  <si>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</si>
  <si>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</si>
  <si>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</si>
  <si>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</si>
  <si>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</si>
  <si>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</si>
  <si>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</si>
  <si>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</si>
  <si>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</si>
  <si>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</si>
  <si>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</si>
  <si>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</si>
  <si>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</si>
  <si>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</si>
  <si>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</si>
  <si>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</si>
  <si>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</si>
  <si>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</si>
  <si>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</si>
  <si>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</si>
  <si>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</si>
  <si>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</si>
  <si>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</si>
  <si>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</si>
  <si>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</si>
  <si>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</si>
  <si>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</si>
  <si>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</si>
  <si>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</si>
  <si>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</si>
  <si>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</si>
  <si>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</si>
  <si>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</si>
  <si>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</si>
  <si>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</si>
  <si>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</si>
  <si>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</si>
  <si>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</si>
  <si>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</si>
  <si>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</si>
  <si>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</si>
  <si>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</si>
  <si>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</si>
  <si>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</si>
  <si>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</si>
  <si>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</si>
  <si>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</si>
  <si>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</si>
  <si>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</si>
  <si>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</si>
  <si>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</si>
  <si>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</si>
  <si>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</si>
  <si>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</si>
  <si>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</si>
  <si>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</si>
  <si>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</si>
  <si>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</si>
  <si>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</si>
  <si>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</si>
  <si>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</si>
  <si>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</si>
  <si>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</si>
  <si>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</si>
  <si>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</si>
  <si>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</si>
  <si>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</si>
  <si>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</si>
  <si>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</si>
  <si>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</si>
  <si>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</si>
  <si>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</si>
  <si>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</si>
  <si>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</si>
  <si>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</si>
  <si>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</si>
  <si>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</si>
  <si>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</si>
  <si>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</si>
  <si>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</si>
  <si>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</si>
  <si>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</si>
  <si>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</si>
  <si>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</si>
  <si>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</si>
  <si>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</si>
  <si>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</si>
  <si>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</si>
  <si>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</si>
  <si>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</si>
  <si>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</si>
  <si>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</si>
  <si>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</si>
  <si>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</si>
  <si>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</si>
  <si>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</si>
  <si>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</si>
  <si>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</si>
  <si>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</si>
  <si>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</si>
  <si>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</si>
  <si>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</si>
  <si>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</si>
  <si>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</si>
  <si>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</si>
  <si>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</si>
  <si>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</si>
  <si>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</si>
  <si>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</si>
  <si>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</si>
  <si>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</si>
  <si>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</si>
  <si>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</si>
  <si>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</si>
  <si>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</si>
  <si>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</si>
  <si>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</si>
  <si>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</si>
  <si>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</si>
  <si>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</si>
  <si>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</si>
  <si>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</si>
  <si>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</si>
  <si>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</si>
  <si>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</si>
  <si>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</si>
  <si>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</si>
  <si>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</si>
  <si>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</si>
  <si>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</si>
  <si>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</si>
  <si>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</si>
  <si>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</si>
  <si>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</si>
  <si>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</si>
  <si>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</si>
  <si>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</si>
  <si>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</si>
  <si>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</si>
  <si>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</si>
  <si>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</si>
  <si>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</si>
  <si>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</si>
  <si>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</si>
  <si>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</si>
  <si>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</si>
  <si>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</si>
  <si>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</si>
  <si>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</si>
  <si>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</si>
  <si>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</si>
  <si>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</si>
  <si>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</si>
  <si>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</si>
  <si>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</si>
  <si>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</si>
  <si>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</si>
  <si>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</si>
  <si>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</si>
  <si>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</si>
  <si>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</si>
  <si>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</si>
  <si>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</si>
  <si>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</si>
  <si>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</si>
  <si>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</si>
  <si>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</si>
  <si>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</si>
  <si>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</si>
  <si>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</si>
  <si>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</si>
  <si>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</si>
  <si>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</si>
  <si>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</si>
  <si>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</si>
  <si>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</si>
  <si>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</si>
  <si>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</si>
  <si>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</si>
  <si>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</si>
  <si>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</si>
  <si>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</si>
  <si>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</si>
  <si>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</si>
  <si>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</si>
  <si>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</si>
  <si>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</si>
  <si>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</si>
  <si>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</si>
  <si>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</si>
  <si>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</si>
  <si>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</si>
  <si>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</si>
  <si>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</si>
  <si>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</si>
  <si>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</si>
  <si>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</si>
  <si>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</si>
  <si>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</si>
  <si>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</si>
  <si>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</si>
  <si>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</si>
  <si>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</si>
  <si>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</si>
  <si>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</si>
  <si>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</si>
  <si>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</si>
  <si>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</si>
  <si>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</si>
  <si>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</si>
  <si>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</si>
  <si>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</si>
  <si>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</si>
  <si>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</si>
  <si>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</si>
  <si>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</si>
  <si>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</si>
  <si>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</si>
  <si>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</si>
  <si>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</si>
  <si>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</si>
  <si>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</si>
  <si>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</si>
  <si>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</si>
  <si>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</si>
  <si>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</si>
  <si>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</si>
  <si>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</si>
  <si>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</si>
  <si>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</si>
  <si>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</si>
  <si>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</si>
  <si>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</si>
  <si>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</si>
  <si>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</si>
  <si>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</si>
  <si>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</si>
  <si>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</si>
  <si>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</si>
  <si>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</si>
  <si>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</si>
  <si>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</si>
  <si>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</si>
  <si>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</si>
  <si>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</si>
  <si>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</si>
  <si>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</si>
  <si>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</si>
  <si>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</si>
  <si>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</si>
  <si>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</si>
  <si>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</si>
  <si>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</si>
  <si>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</si>
  <si>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</si>
  <si>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</si>
  <si>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</si>
  <si>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</si>
  <si>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</si>
  <si>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</si>
  <si>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</si>
  <si>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</si>
  <si>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</si>
  <si>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</si>
  <si>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</si>
  <si>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</si>
  <si>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</si>
  <si>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</si>
  <si>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</si>
  <si>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</si>
  <si>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</si>
  <si>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</si>
  <si>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</si>
  <si>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</si>
  <si>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</si>
  <si>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</si>
  <si>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</si>
  <si>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</si>
  <si>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</si>
  <si>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</si>
  <si>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</si>
  <si>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</si>
  <si>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</si>
  <si>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</si>
  <si>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</si>
  <si>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</si>
  <si>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</si>
  <si>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</si>
  <si>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</si>
  <si>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</si>
  <si>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</si>
  <si>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</si>
  <si>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</si>
  <si>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</si>
  <si>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</si>
  <si>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</si>
  <si>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</si>
  <si>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</si>
  <si>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</si>
  <si>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</si>
  <si>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</si>
  <si>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</si>
  <si>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</si>
  <si>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</si>
  <si>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</si>
  <si>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</si>
  <si>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</si>
  <si>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</si>
  <si>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</si>
  <si>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</si>
  <si>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</si>
  <si>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</si>
  <si>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</si>
  <si>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</si>
  <si>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</si>
  <si>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</si>
  <si>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</si>
  <si>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</si>
  <si>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</si>
  <si>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</si>
  <si>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</si>
  <si>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</si>
  <si>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</si>
  <si>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</si>
  <si>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</si>
  <si>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</si>
  <si>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</si>
  <si>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</si>
  <si>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</si>
  <si>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</si>
  <si>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</si>
  <si>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</si>
  <si>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</si>
  <si>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</si>
  <si>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</si>
  <si>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</si>
  <si>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</si>
  <si>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</si>
  <si>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</si>
  <si>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</si>
  <si>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</si>
  <si>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</si>
  <si>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</si>
  <si>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</si>
  <si>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</si>
  <si>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</si>
  <si>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</si>
  <si>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</si>
  <si>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</si>
  <si>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</si>
  <si>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</si>
  <si>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</si>
  <si>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</si>
  <si>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</si>
  <si>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</si>
  <si>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</si>
  <si>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</si>
  <si>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</si>
  <si>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</si>
  <si>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</si>
  <si>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</si>
  <si>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</si>
  <si>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</si>
  <si>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</si>
  <si>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</si>
  <si>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</si>
  <si>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</si>
  <si>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</si>
  <si>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</si>
  <si>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</si>
  <si>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</si>
  <si>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</si>
  <si>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</si>
  <si>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</si>
  <si>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</si>
  <si>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</si>
  <si>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</si>
  <si>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</si>
  <si>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</si>
  <si>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</si>
  <si>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</si>
  <si>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</si>
  <si>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</si>
  <si>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</si>
  <si>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</si>
  <si>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</si>
  <si>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</si>
  <si>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</si>
  <si>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</si>
  <si>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</si>
  <si>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</si>
  <si>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</si>
  <si>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</si>
  <si>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</si>
  <si>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</si>
  <si>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</si>
  <si>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</si>
  <si>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</si>
  <si>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</si>
  <si>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</si>
  <si>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</si>
  <si>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</si>
  <si>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</si>
  <si>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</si>
  <si>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</si>
  <si>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</si>
  <si>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</si>
  <si>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</si>
  <si>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</si>
  <si>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</si>
  <si>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</si>
  <si>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</si>
  <si>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</si>
  <si>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</si>
  <si>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</si>
  <si>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</si>
  <si>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</si>
  <si>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</si>
  <si>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</si>
  <si>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</si>
  <si>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</si>
  <si>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</si>
  <si>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</si>
  <si>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</si>
  <si>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</si>
  <si>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</si>
  <si>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</si>
  <si>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</si>
  <si>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</si>
  <si>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</si>
  <si>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</si>
  <si>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</si>
  <si>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</si>
  <si>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</si>
  <si>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</si>
  <si>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</si>
  <si>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</si>
  <si>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</si>
  <si>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</si>
  <si>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</si>
  <si>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</si>
  <si>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</si>
  <si>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</si>
  <si>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</si>
  <si>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</si>
  <si>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</si>
  <si>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</si>
  <si>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</si>
  <si>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</si>
  <si>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</si>
  <si>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</si>
  <si>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</si>
  <si>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</si>
  <si>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</si>
  <si>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</si>
  <si>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</si>
  <si>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</si>
  <si>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</si>
  <si>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</si>
  <si>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</si>
  <si>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</si>
  <si>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</si>
  <si>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</si>
  <si>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</si>
  <si>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</si>
  <si>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</si>
  <si>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</si>
  <si>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</si>
  <si>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</si>
  <si>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</si>
  <si>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</si>
  <si>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</si>
  <si>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</si>
  <si>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</si>
  <si>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</si>
  <si>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</si>
  <si>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</si>
  <si>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</si>
  <si>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</si>
  <si>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</si>
  <si>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</si>
  <si>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</si>
  <si>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</si>
  <si>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</si>
  <si>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</si>
  <si>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</si>
  <si>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</si>
  <si>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</si>
  <si>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</si>
  <si>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</si>
  <si>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</si>
  <si>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</si>
  <si>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</si>
  <si>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</si>
  <si>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</si>
  <si>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</si>
  <si>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</si>
  <si>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</si>
  <si>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</si>
  <si>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</si>
  <si>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</si>
  <si>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</si>
  <si>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</si>
  <si>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</si>
  <si>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</si>
  <si>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</si>
  <si>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</si>
  <si>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</si>
  <si>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</si>
  <si>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</si>
  <si>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</si>
  <si>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</si>
  <si>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</si>
  <si>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</si>
  <si>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</si>
  <si>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</si>
  <si>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</si>
  <si>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</si>
  <si>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</si>
  <si>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</si>
  <si>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</si>
  <si>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</si>
  <si>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</si>
  <si>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</si>
  <si>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</si>
  <si>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</si>
  <si>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</si>
  <si>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</si>
  <si>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</si>
  <si>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</si>
  <si>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</si>
  <si>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</si>
  <si>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</si>
  <si>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</si>
  <si>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</si>
  <si>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</si>
  <si>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</si>
  <si>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</si>
  <si>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</si>
  <si>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</si>
  <si>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</si>
  <si>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</si>
  <si>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</si>
  <si>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</si>
  <si>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</si>
  <si>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</si>
  <si>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</si>
  <si>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</si>
  <si>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</si>
  <si>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</si>
  <si>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</si>
  <si>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</si>
  <si>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</si>
  <si>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</si>
  <si>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</si>
  <si>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</si>
  <si>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</si>
  <si>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</si>
  <si>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</si>
  <si>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</si>
  <si>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</si>
  <si>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</si>
  <si>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</si>
  <si>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</si>
  <si>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</si>
  <si>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</si>
  <si>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</si>
  <si>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</si>
  <si>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</si>
  <si>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</si>
  <si>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</si>
  <si>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</si>
  <si>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</si>
  <si>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</si>
  <si>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</si>
  <si>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</si>
  <si>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</si>
  <si>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</si>
  <si>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</si>
  <si>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</si>
  <si>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</si>
  <si>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</si>
  <si>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</si>
  <si>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</si>
  <si>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</si>
  <si>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</si>
  <si>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</si>
  <si>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</si>
  <si>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</si>
  <si>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</si>
  <si>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</si>
  <si>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</si>
  <si>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</si>
  <si>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</si>
  <si>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</si>
  <si>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</si>
  <si>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</si>
  <si>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</si>
  <si>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</si>
  <si>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</si>
  <si>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</si>
  <si>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</si>
  <si>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</si>
  <si>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</si>
  <si>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</si>
  <si>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</si>
  <si>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</si>
  <si>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</si>
  <si>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</si>
  <si>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</si>
  <si>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</si>
  <si>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</si>
  <si>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</si>
  <si>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</si>
  <si>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</si>
  <si>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</si>
  <si>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</si>
  <si>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</si>
  <si>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</si>
  <si>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</si>
  <si>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</si>
  <si>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</si>
  <si>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</si>
  <si>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</si>
  <si>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</si>
  <si>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</si>
  <si>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</si>
  <si>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</si>
  <si>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</si>
  <si>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</si>
  <si>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</si>
  <si>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</si>
  <si>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</si>
  <si>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</si>
  <si>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</si>
  <si>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</si>
  <si>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</si>
  <si>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</si>
  <si>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</si>
  <si>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</si>
  <si>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</si>
  <si>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</si>
  <si>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</si>
  <si>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</si>
  <si>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</si>
  <si>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</si>
  <si>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</si>
  <si>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</si>
  <si>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</si>
  <si>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</si>
  <si>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</si>
  <si>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</si>
  <si>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</si>
  <si>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</si>
  <si>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</si>
  <si>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</si>
  <si>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</si>
  <si>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</si>
  <si>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</si>
  <si>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</si>
  <si>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</si>
  <si>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</si>
  <si>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</si>
  <si>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</si>
  <si>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</si>
  <si>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</si>
  <si>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</si>
  <si>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</si>
  <si>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</si>
  <si>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</si>
  <si>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</si>
  <si>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</si>
  <si>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</si>
  <si>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</si>
  <si>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</si>
  <si>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</si>
  <si>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</si>
  <si>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</si>
  <si>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</si>
  <si>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</si>
  <si>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</si>
  <si>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</si>
  <si>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</si>
  <si>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</si>
  <si>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</si>
  <si>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</si>
  <si>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</si>
  <si>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</si>
  <si>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</si>
  <si>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</si>
  <si>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</si>
  <si>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</si>
  <si>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</si>
  <si>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</si>
  <si>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</si>
  <si>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</si>
  <si>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</si>
  <si>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</si>
  <si>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</si>
  <si>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</si>
  <si>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</si>
  <si>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</si>
  <si>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</si>
  <si>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</si>
  <si>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</si>
  <si>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</si>
  <si>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</si>
  <si>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</si>
  <si>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</si>
  <si>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</si>
  <si>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</si>
  <si>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</si>
  <si>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</si>
  <si>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</si>
  <si>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</si>
  <si>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</si>
  <si>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</si>
  <si>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</si>
  <si>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</si>
  <si>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</si>
  <si>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</si>
  <si>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</si>
  <si>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</si>
  <si>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</si>
  <si>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</si>
  <si>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</si>
  <si>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</si>
  <si>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</si>
  <si>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</si>
  <si>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</si>
  <si>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</si>
  <si>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</si>
  <si>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</si>
  <si>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</si>
  <si>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</si>
  <si>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</si>
  <si>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</si>
  <si>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</si>
  <si>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</si>
  <si>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</si>
  <si>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</si>
  <si>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</si>
  <si>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</si>
  <si>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</si>
  <si>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</si>
  <si>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</si>
  <si>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</si>
  <si>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</si>
  <si>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</si>
  <si>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</si>
  <si>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</si>
  <si>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</si>
  <si>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</si>
  <si>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</si>
  <si>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</si>
  <si>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</si>
  <si>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</si>
  <si>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</si>
  <si>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</si>
  <si>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</si>
  <si>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</si>
  <si>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</si>
  <si>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</si>
  <si>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</si>
  <si>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</si>
  <si>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</si>
  <si>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</si>
  <si>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</si>
  <si>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</si>
  <si>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</si>
  <si>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</si>
  <si>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</si>
  <si>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</si>
  <si>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</si>
  <si>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</si>
  <si>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</si>
  <si>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</si>
  <si>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</si>
  <si>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</si>
  <si>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</si>
  <si>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</si>
  <si>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</si>
  <si>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</si>
  <si>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</si>
  <si>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</si>
  <si>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</si>
  <si>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</si>
  <si>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</si>
  <si>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</si>
  <si>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</si>
  <si>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</si>
  <si>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</si>
  <si>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</si>
  <si>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</si>
  <si>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</si>
  <si>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</si>
  <si>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</si>
  <si>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</si>
  <si>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</si>
  <si>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</si>
  <si>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</si>
  <si>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</si>
  <si>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</si>
  <si>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</si>
  <si>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</si>
  <si>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</si>
  <si>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</si>
  <si>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</si>
  <si>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</si>
  <si>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</si>
  <si>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</si>
  <si>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</si>
  <si>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</si>
  <si>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</si>
  <si>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</si>
  <si>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</si>
  <si>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</si>
  <si>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</si>
  <si>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</si>
  <si>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</si>
  <si>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</si>
  <si>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</si>
  <si>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</si>
  <si>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</si>
  <si>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</si>
  <si>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</si>
  <si>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</si>
  <si>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</si>
  <si>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</si>
  <si>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</si>
  <si>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</si>
  <si>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</si>
  <si>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</si>
  <si>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</si>
  <si>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</si>
  <si>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</si>
  <si>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</si>
  <si>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</si>
  <si>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</si>
  <si>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</si>
  <si>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</si>
  <si>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</si>
  <si>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</si>
  <si>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</si>
  <si>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</si>
  <si>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</si>
  <si>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</si>
  <si>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</si>
  <si>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</si>
  <si>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</si>
  <si>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</si>
  <si>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</si>
  <si>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</si>
  <si>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</si>
  <si>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</si>
  <si>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</si>
  <si>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</si>
  <si>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</si>
  <si>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</si>
  <si>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</si>
  <si>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</si>
  <si>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</si>
  <si>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</si>
  <si>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</si>
  <si>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</si>
  <si>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</si>
  <si>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</si>
  <si>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</si>
  <si>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</si>
  <si>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</si>
  <si>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</si>
  <si>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</si>
  <si>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</si>
  <si>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</si>
  <si>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</si>
  <si>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</si>
  <si>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</si>
  <si>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</si>
  <si>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</si>
  <si>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</si>
  <si>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</si>
  <si>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</si>
  <si>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</si>
  <si>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</si>
  <si>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</si>
  <si>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</si>
  <si>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</si>
  <si>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</si>
  <si>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</si>
  <si>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</si>
  <si>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</si>
  <si>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</si>
  <si>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</si>
  <si>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</si>
  <si>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</si>
  <si>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</si>
  <si>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</si>
  <si>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</si>
  <si>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</si>
  <si>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</si>
  <si>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</si>
  <si>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</si>
  <si>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</si>
  <si>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</si>
  <si>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</si>
  <si>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</si>
  <si>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</si>
  <si>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</si>
  <si>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</si>
  <si>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</si>
  <si>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</si>
  <si>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</si>
  <si>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</si>
  <si>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</si>
  <si>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</si>
  <si>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</si>
  <si>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</si>
  <si>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</si>
  <si>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</si>
  <si>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</si>
  <si>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</si>
  <si>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</si>
  <si>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</si>
  <si>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</si>
  <si>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</si>
  <si>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</si>
  <si>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</si>
  <si>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</si>
  <si>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</si>
  <si>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</si>
  <si>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</si>
  <si>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</si>
  <si>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</si>
  <si>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</si>
  <si>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</si>
  <si>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</si>
  <si>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</si>
  <si>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</si>
  <si>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</si>
  <si>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</si>
  <si>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</si>
  <si>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</si>
  <si>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</si>
  <si>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</si>
  <si>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</si>
  <si>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</si>
  <si>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</si>
  <si>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</si>
  <si>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</si>
  <si>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</si>
  <si>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</si>
  <si>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</si>
  <si>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</si>
  <si>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</si>
  <si>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</si>
  <si>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</si>
  <si>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</si>
  <si>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</si>
  <si>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</si>
  <si>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</si>
  <si>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</si>
  <si>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</si>
  <si>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</si>
  <si>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</si>
  <si>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</si>
  <si>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</si>
  <si>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</si>
  <si>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</si>
  <si>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</si>
  <si>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</si>
  <si>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</si>
  <si>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</si>
  <si>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</si>
  <si>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</si>
  <si>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</si>
  <si>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</si>
  <si>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</si>
  <si>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</si>
  <si>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</si>
  <si>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</si>
  <si>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</si>
  <si>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</si>
  <si>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</si>
  <si>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</si>
  <si>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</si>
  <si>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</si>
  <si>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</si>
  <si>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</si>
  <si>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</si>
  <si>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</si>
  <si>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</si>
  <si>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</si>
  <si>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</si>
  <si>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</si>
  <si>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</si>
  <si>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</si>
  <si>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</si>
  <si>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</si>
  <si>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</si>
  <si>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</si>
  <si>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</si>
  <si>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</si>
  <si>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</si>
  <si>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</si>
  <si>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</si>
  <si>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</si>
  <si>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</si>
  <si>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</si>
  <si>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</si>
  <si>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</si>
  <si>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</si>
  <si>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</si>
  <si>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</si>
  <si>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</si>
  <si>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</si>
  <si>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</si>
  <si>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</si>
  <si>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</si>
  <si>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</si>
  <si>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</si>
  <si>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</si>
  <si>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</si>
  <si>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</si>
  <si>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</si>
  <si>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</si>
  <si>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</si>
  <si>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</si>
  <si>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</si>
  <si>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</si>
  <si>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</si>
  <si>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</si>
  <si>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</si>
  <si>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</si>
  <si>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</si>
  <si>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</si>
  <si>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</si>
  <si>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</si>
  <si>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</si>
  <si>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</si>
  <si>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</si>
  <si>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</si>
  <si>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</si>
  <si>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</si>
  <si>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</si>
  <si>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</si>
  <si>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</si>
  <si>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</si>
  <si>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</si>
  <si>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</si>
  <si>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</si>
  <si>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</si>
  <si>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</si>
  <si>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</si>
  <si>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</si>
  <si>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</si>
  <si>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</si>
  <si>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</si>
  <si>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</si>
  <si>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</si>
  <si>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</si>
  <si>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</si>
  <si>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</si>
  <si>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</si>
  <si>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</si>
  <si>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</si>
  <si>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</si>
  <si>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</si>
  <si>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</si>
  <si>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</si>
  <si>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</si>
  <si>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</si>
  <si>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</si>
  <si>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</si>
  <si>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</si>
  <si>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</si>
  <si>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</si>
  <si>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</si>
  <si>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</si>
  <si>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</si>
  <si>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</si>
  <si>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</si>
  <si>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</si>
  <si>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</si>
  <si>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</si>
  <si>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</si>
  <si>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</si>
  <si>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</si>
  <si>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</si>
  <si>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</si>
  <si>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</si>
  <si>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</si>
  <si>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</si>
  <si>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</si>
  <si>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</si>
  <si>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</si>
  <si>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</si>
  <si>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</si>
  <si>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</si>
  <si>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</si>
  <si>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</si>
  <si>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</si>
  <si>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</si>
  <si>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</si>
  <si>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</si>
  <si>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</si>
  <si>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</si>
  <si>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</si>
  <si>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</si>
  <si>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</si>
  <si>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</si>
  <si>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</si>
  <si>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</si>
  <si>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</si>
  <si>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</si>
  <si>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</si>
  <si>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</si>
  <si>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</si>
  <si>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</si>
  <si>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</si>
  <si>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</si>
  <si>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</si>
  <si>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</si>
  <si>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</si>
  <si>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</si>
  <si>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</si>
  <si>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</si>
  <si>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</si>
  <si>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</si>
  <si>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</si>
  <si>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</si>
  <si>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</si>
  <si>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</si>
  <si>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</si>
  <si>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</si>
  <si>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</si>
  <si>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</si>
  <si>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</si>
  <si>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</si>
  <si>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</si>
  <si>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</si>
  <si>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</si>
  <si>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</si>
  <si>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</si>
  <si>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</si>
  <si>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</si>
  <si>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</si>
  <si>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</si>
  <si>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</si>
  <si>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</si>
  <si>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</si>
  <si>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</si>
  <si>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</si>
  <si>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</si>
  <si>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</si>
  <si>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</si>
  <si>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</si>
  <si>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</si>
  <si>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</si>
  <si>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</si>
  <si>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</si>
  <si>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</si>
  <si>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</si>
  <si>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</si>
  <si>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</si>
  <si>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</si>
  <si>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</si>
  <si>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</si>
  <si>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</si>
  <si>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</si>
  <si>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</si>
  <si>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</si>
  <si>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</si>
  <si>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</si>
  <si>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</si>
  <si>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</si>
  <si>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</si>
  <si>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</si>
  <si>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</si>
  <si>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</si>
  <si>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</si>
  <si>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</si>
  <si>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</si>
  <si>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</si>
  <si>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</si>
  <si>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</si>
  <si>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</si>
  <si>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</si>
  <si>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</si>
  <si>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</si>
  <si>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</si>
  <si>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</si>
  <si>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</si>
  <si>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</si>
  <si>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</si>
  <si>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</si>
  <si>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</si>
  <si>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</si>
  <si>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</si>
  <si>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</si>
  <si>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</si>
  <si>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</si>
  <si>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</si>
  <si>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</si>
  <si>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</si>
  <si>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</si>
  <si>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</si>
  <si>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</si>
  <si>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</si>
  <si>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</si>
  <si>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</si>
  <si>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</si>
  <si>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</si>
  <si>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</si>
  <si>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</si>
  <si>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</si>
  <si>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</si>
  <si>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</si>
  <si>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</si>
  <si>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</si>
  <si>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</si>
  <si>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</si>
  <si>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</si>
  <si>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</si>
  <si>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</si>
  <si>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</si>
  <si>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</si>
  <si>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</si>
  <si>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</si>
  <si>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</si>
  <si>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</si>
  <si>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</si>
  <si>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</si>
  <si>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</si>
  <si>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</si>
  <si>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</si>
  <si>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</si>
  <si>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</si>
  <si>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</si>
  <si>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</si>
  <si>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</si>
  <si>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</si>
  <si>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</si>
  <si>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</si>
  <si>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</si>
  <si>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</si>
  <si>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</si>
  <si>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</si>
  <si>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</si>
  <si>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</si>
  <si>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</si>
  <si>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</si>
  <si>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</si>
  <si>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</si>
  <si>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</si>
  <si>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</si>
  <si>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</si>
  <si>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</si>
  <si>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</si>
  <si>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</si>
  <si>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</si>
  <si>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</si>
  <si>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</si>
  <si>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</si>
  <si>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</si>
  <si>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</si>
  <si>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</si>
  <si>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</si>
  <si>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</si>
  <si>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</si>
  <si>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</si>
  <si>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</si>
  <si>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</si>
  <si>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</si>
  <si>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</si>
  <si>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</si>
  <si>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</si>
  <si>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</si>
  <si>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</si>
  <si>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</si>
  <si>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</si>
  <si>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</si>
  <si>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</si>
  <si>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</si>
  <si>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</si>
  <si>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</si>
  <si>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</si>
  <si>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</si>
  <si>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</si>
  <si>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</si>
  <si>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</si>
  <si>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</si>
  <si>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</si>
  <si>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</si>
  <si>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</si>
  <si>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</si>
  <si>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</si>
  <si>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</si>
  <si>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</si>
  <si>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</si>
  <si>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</si>
  <si>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</si>
  <si>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</si>
  <si>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</si>
  <si>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</si>
  <si>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</si>
  <si>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</si>
  <si>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</si>
  <si>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</si>
  <si>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</si>
  <si>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</si>
  <si>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</si>
  <si>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</si>
  <si>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</si>
  <si>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</si>
  <si>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</si>
  <si>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</si>
  <si>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</si>
  <si>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</si>
  <si>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</si>
  <si>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</si>
  <si>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</si>
  <si>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</si>
  <si>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</si>
  <si>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</si>
  <si>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</si>
  <si>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</si>
  <si>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</si>
  <si>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</si>
  <si>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</si>
  <si>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</si>
  <si>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</si>
  <si>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</si>
  <si>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</si>
  <si>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</si>
  <si>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</si>
  <si>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</si>
  <si>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</si>
  <si>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</si>
  <si>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</si>
  <si>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</si>
  <si>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</si>
  <si>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</si>
  <si>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</si>
  <si>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</si>
  <si>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</si>
  <si>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</si>
  <si>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</si>
  <si>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</si>
  <si>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</si>
  <si>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</si>
  <si>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</si>
  <si>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</si>
  <si>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</si>
  <si>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</si>
  <si>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</si>
  <si>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</si>
  <si>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</si>
  <si>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</si>
  <si>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</si>
  <si>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</si>
  <si>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</si>
  <si>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</si>
  <si>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</si>
  <si>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</si>
  <si>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</si>
  <si>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</si>
  <si>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</si>
  <si>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</si>
  <si>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</si>
  <si>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</si>
  <si>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</si>
  <si>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</si>
  <si>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</si>
  <si>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</si>
  <si>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</si>
  <si>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</si>
  <si>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</si>
  <si>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</si>
  <si>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</si>
  <si>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</si>
  <si>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</si>
  <si>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</si>
  <si>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</si>
  <si>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</si>
  <si>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</si>
  <si>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</si>
  <si>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</si>
  <si>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</si>
  <si>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</si>
  <si>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</si>
  <si>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</si>
  <si>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</si>
  <si>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</si>
  <si>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</si>
  <si>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</si>
  <si>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</si>
  <si>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</si>
  <si>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</si>
  <si>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</si>
  <si>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</si>
  <si>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</si>
  <si>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</si>
  <si>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</si>
  <si>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</si>
  <si>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</si>
  <si>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</si>
  <si>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</si>
  <si>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</si>
  <si>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</si>
  <si>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</si>
  <si>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</si>
  <si>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</si>
  <si>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</si>
  <si>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</si>
  <si>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</si>
  <si>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</si>
  <si>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</si>
  <si>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</si>
  <si>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</si>
  <si>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</si>
  <si>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</si>
  <si>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</si>
  <si>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</si>
  <si>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</si>
  <si>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</si>
  <si>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</si>
  <si>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</si>
  <si>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</si>
  <si>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</si>
  <si>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</si>
  <si>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</si>
  <si>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</si>
  <si>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</si>
  <si>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</si>
  <si>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</si>
  <si>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</si>
  <si>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</si>
  <si>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</si>
  <si>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</si>
  <si>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</si>
  <si>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</si>
  <si>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</si>
  <si>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</si>
  <si>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</si>
  <si>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</si>
  <si>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</si>
  <si>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</si>
  <si>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</si>
  <si>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</si>
  <si>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</si>
  <si>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</si>
  <si>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</si>
  <si>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</si>
  <si>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</si>
  <si>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</si>
  <si>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</si>
  <si>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</si>
  <si>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</si>
  <si>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</si>
  <si>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</si>
  <si>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</si>
  <si>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</si>
  <si>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</si>
  <si>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</si>
  <si>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</si>
  <si>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</si>
  <si>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</si>
  <si>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</si>
  <si>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</si>
  <si>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</si>
  <si>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</si>
  <si>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</si>
  <si>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</si>
  <si>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</si>
  <si>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</si>
  <si>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</si>
  <si>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</si>
  <si>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</si>
  <si>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</si>
  <si>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</si>
  <si>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</si>
  <si>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</si>
  <si>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</si>
  <si>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</si>
  <si>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</si>
  <si>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</si>
  <si>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</si>
  <si>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</si>
  <si>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</si>
  <si>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</si>
  <si>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</si>
  <si>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</si>
  <si>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</si>
  <si>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</si>
  <si>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</si>
  <si>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</si>
  <si>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</si>
  <si>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</si>
  <si>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</si>
  <si>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</si>
  <si>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</si>
  <si>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</si>
  <si>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</si>
  <si>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</si>
  <si>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</si>
  <si>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</si>
  <si>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</si>
  <si>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</si>
  <si>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</si>
  <si>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</si>
  <si>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</si>
  <si>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</si>
  <si>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</si>
  <si>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</si>
  <si>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</si>
  <si>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</si>
  <si>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</si>
  <si>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</si>
  <si>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</si>
  <si>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</si>
  <si>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</si>
  <si>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</si>
  <si>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</si>
  <si>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</si>
  <si>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</si>
  <si>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</si>
  <si>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</si>
  <si>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</si>
  <si>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</si>
  <si>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</si>
  <si>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</si>
  <si>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</si>
  <si>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</si>
  <si>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</si>
  <si>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</si>
  <si>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</si>
  <si>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</si>
  <si>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</si>
  <si>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</si>
  <si>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</si>
  <si>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</si>
  <si>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</si>
  <si>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</si>
  <si>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</si>
  <si>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</si>
  <si>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</si>
  <si>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</si>
  <si>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</si>
  <si>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</si>
  <si>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</si>
  <si>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</si>
  <si>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</si>
  <si>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</si>
  <si>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</si>
  <si>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</si>
  <si>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</si>
  <si>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</si>
  <si>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</si>
  <si>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</si>
  <si>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</si>
  <si>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</si>
  <si>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</si>
  <si>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</si>
  <si>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</si>
  <si>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</si>
  <si>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</si>
  <si>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</si>
  <si>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</si>
  <si>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</si>
  <si>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</si>
  <si>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</si>
  <si>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</si>
  <si>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</si>
  <si>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</si>
  <si>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</si>
  <si>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</si>
  <si>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</si>
  <si>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</si>
  <si>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</si>
  <si>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</si>
  <si>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</si>
  <si>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</si>
  <si>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</si>
  <si>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</si>
  <si>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</si>
  <si>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</si>
  <si>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</si>
  <si>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</si>
  <si>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</si>
  <si>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</si>
  <si>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</si>
  <si>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</si>
  <si>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</si>
  <si>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</si>
  <si>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</si>
  <si>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</si>
  <si>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</si>
  <si>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</si>
  <si>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</si>
  <si>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</si>
  <si>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</si>
  <si>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</si>
  <si>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</si>
  <si>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</si>
  <si>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</si>
  <si>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</si>
  <si>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</si>
  <si>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</si>
  <si>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</si>
  <si>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</si>
  <si>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</si>
  <si>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</si>
  <si>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</si>
  <si>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</si>
  <si>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</si>
  <si>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</si>
  <si>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</si>
  <si>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</si>
  <si>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</si>
  <si>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</si>
  <si>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</si>
  <si>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</si>
  <si>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</si>
  <si>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</si>
  <si>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</si>
  <si>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</si>
  <si>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</si>
  <si>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</si>
  <si>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</si>
  <si>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</si>
  <si>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</si>
  <si>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</si>
  <si>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</si>
  <si>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</si>
  <si>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</si>
  <si>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</si>
  <si>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</si>
  <si>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</si>
  <si>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</si>
  <si>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</si>
  <si>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</si>
  <si>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</si>
  <si>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</si>
  <si>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</si>
  <si>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</si>
  <si>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</si>
  <si>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</si>
  <si>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</si>
  <si>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</si>
  <si>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</si>
  <si>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</si>
  <si>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</si>
  <si>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</si>
  <si>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</si>
  <si>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</si>
  <si>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</si>
  <si>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</si>
  <si>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</si>
  <si>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</si>
  <si>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</si>
  <si>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</si>
  <si>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</si>
  <si>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</si>
  <si>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</si>
  <si>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</si>
  <si>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</si>
  <si>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</si>
  <si>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</si>
  <si>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</si>
  <si>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</si>
  <si>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</si>
  <si>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</si>
  <si>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</si>
  <si>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</si>
  <si>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</si>
  <si>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</si>
  <si>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</si>
  <si>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</si>
  <si>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</si>
  <si>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</si>
  <si>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</si>
  <si>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</si>
  <si>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</si>
  <si>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</si>
  <si>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</si>
  <si>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</si>
  <si>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</si>
  <si>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</si>
  <si>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</si>
  <si>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</si>
  <si>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</si>
  <si>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</si>
  <si>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</si>
  <si>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</si>
  <si>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</si>
  <si>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</si>
  <si>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</si>
  <si>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</si>
  <si>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</si>
  <si>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</si>
  <si>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</si>
  <si>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</si>
  <si>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</si>
  <si>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</si>
  <si>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</si>
  <si>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</si>
  <si>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</si>
  <si>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</si>
  <si>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</si>
  <si>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</si>
  <si>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</si>
  <si>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</si>
  <si>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</si>
  <si>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</si>
  <si>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</si>
  <si>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</si>
  <si>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</si>
  <si>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</si>
  <si>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</si>
  <si>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</si>
  <si>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</si>
  <si>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</si>
  <si>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</si>
  <si>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</si>
  <si>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</si>
  <si>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</si>
  <si>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</si>
  <si>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</si>
  <si>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</si>
  <si>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</si>
  <si>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</si>
  <si>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</si>
  <si>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</si>
  <si>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</si>
  <si>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</si>
  <si>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</si>
  <si>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</si>
  <si>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</si>
  <si>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</si>
  <si>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</si>
  <si>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</si>
  <si>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</si>
  <si>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</si>
  <si>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</si>
  <si>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</si>
  <si>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</si>
  <si>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</si>
  <si>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</si>
  <si>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</si>
  <si>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</si>
  <si>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</si>
  <si>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</si>
  <si>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</si>
  <si>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</si>
  <si>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</si>
  <si>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</si>
  <si>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</si>
  <si>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</si>
  <si>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</si>
  <si>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</si>
  <si>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</si>
  <si>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</si>
  <si>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</si>
  <si>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</si>
  <si>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</si>
  <si>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</si>
  <si>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</si>
  <si>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</si>
  <si>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</si>
  <si>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</si>
  <si>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</si>
  <si>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</si>
  <si>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</si>
  <si>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</si>
  <si>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</si>
  <si>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</si>
  <si>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</si>
  <si>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</si>
  <si>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</si>
  <si>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</si>
  <si>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</si>
  <si>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</si>
  <si>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</si>
  <si>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</si>
  <si>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</si>
  <si>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</si>
  <si>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</si>
  <si>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</si>
  <si>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</si>
  <si>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</si>
  <si>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</si>
  <si>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</si>
  <si>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</si>
  <si>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</si>
  <si>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</si>
  <si>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</si>
  <si>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</si>
  <si>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</si>
  <si>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</si>
  <si>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</si>
  <si>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</si>
  <si>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</si>
  <si>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</si>
  <si>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</si>
  <si>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</si>
  <si>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</si>
  <si>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</si>
  <si>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</si>
  <si>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</si>
  <si>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</si>
  <si>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</si>
  <si>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</si>
  <si>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</si>
  <si>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</si>
  <si>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</si>
  <si>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</si>
  <si>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</si>
  <si>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</si>
  <si>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</si>
  <si>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</si>
  <si>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</si>
  <si>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</si>
  <si>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</si>
  <si>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</si>
  <si>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</si>
  <si>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</si>
  <si>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</si>
  <si>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</si>
  <si>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</si>
  <si>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</si>
  <si>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</si>
  <si>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</si>
  <si>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</si>
  <si>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</si>
  <si>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</si>
  <si>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</si>
  <si>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</si>
  <si>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</si>
  <si>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</si>
  <si>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</si>
  <si>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</si>
  <si>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</si>
  <si>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</si>
  <si>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</si>
  <si>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</si>
  <si>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</si>
  <si>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</si>
  <si>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</si>
  <si>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</si>
  <si>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</si>
  <si>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</si>
  <si>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</si>
  <si>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</si>
  <si>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</si>
  <si>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</si>
  <si>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</si>
  <si>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</si>
  <si>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</si>
  <si>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</si>
  <si>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</si>
  <si>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</si>
  <si>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</si>
  <si>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</si>
  <si>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</si>
  <si>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</si>
  <si>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</si>
  <si>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</si>
  <si>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</si>
  <si>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</si>
  <si>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</si>
  <si>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</si>
  <si>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</si>
  <si>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</si>
  <si>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</si>
  <si>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</si>
  <si>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</si>
  <si>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</si>
  <si>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</si>
  <si>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</si>
  <si>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</si>
  <si>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</si>
  <si>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</si>
  <si>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</si>
  <si>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</si>
  <si>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</si>
  <si>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</si>
  <si>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</si>
  <si>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</si>
  <si>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</si>
  <si>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</si>
  <si>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</si>
  <si>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</si>
  <si>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</si>
  <si>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</si>
  <si>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</si>
  <si>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</si>
  <si>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</si>
  <si>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</si>
  <si>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</si>
  <si>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</si>
  <si>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</si>
  <si>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</si>
  <si>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</si>
  <si>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</si>
  <si>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</si>
  <si>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</si>
  <si>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</si>
  <si>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</si>
  <si>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</si>
  <si>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</si>
  <si>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</si>
  <si>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</si>
  <si>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</si>
  <si>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</si>
  <si>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</si>
  <si>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</si>
  <si>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</si>
  <si>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</si>
  <si>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</si>
  <si>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</si>
  <si>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</si>
  <si>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</si>
  <si>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</si>
  <si>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</si>
  <si>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</si>
  <si>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</si>
  <si>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</si>
  <si>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</si>
  <si>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</si>
  <si>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</si>
  <si>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</si>
  <si>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</si>
  <si>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</si>
  <si>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</si>
  <si>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</si>
  <si>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</si>
  <si>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</si>
  <si>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</si>
  <si>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</si>
  <si>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</si>
  <si>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</si>
  <si>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</si>
  <si>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</si>
  <si>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</si>
  <si>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</si>
  <si>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</si>
  <si>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</si>
  <si>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</si>
  <si>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</si>
  <si>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</si>
  <si>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</si>
  <si>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</si>
  <si>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</si>
  <si>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</si>
  <si>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</si>
  <si>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</si>
  <si>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</si>
  <si>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</si>
  <si>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</si>
  <si>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</si>
  <si>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</si>
  <si>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</si>
  <si>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</si>
  <si>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</si>
  <si>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</si>
  <si>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</si>
  <si>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</si>
  <si>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</si>
  <si>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</si>
  <si>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</si>
  <si>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</si>
  <si>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</si>
  <si>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</si>
  <si>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</si>
  <si>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</si>
  <si>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</si>
  <si>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</si>
  <si>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</si>
  <si>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</si>
  <si>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</si>
  <si>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</si>
  <si>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</si>
  <si>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</si>
  <si>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</si>
  <si>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</si>
  <si>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</si>
  <si>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</si>
  <si>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</si>
  <si>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</si>
  <si>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</si>
  <si>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</si>
  <si>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</si>
  <si>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</si>
  <si>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</si>
  <si>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</si>
  <si>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</si>
  <si>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</si>
  <si>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</si>
  <si>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</si>
  <si>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</si>
  <si>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</si>
  <si>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</si>
  <si>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</si>
  <si>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</si>
  <si>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</si>
  <si>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</si>
  <si>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</si>
  <si>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</si>
  <si>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</si>
  <si>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</si>
  <si>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</si>
  <si>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</si>
  <si>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</si>
  <si>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</si>
  <si>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</si>
  <si>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</si>
  <si>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</si>
  <si>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</si>
  <si>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</si>
  <si>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</si>
  <si>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</si>
  <si>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</si>
  <si>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</si>
  <si>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</si>
  <si>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</si>
  <si>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</si>
  <si>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</si>
  <si>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</si>
  <si>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</si>
  <si>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</si>
  <si>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</si>
  <si>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</si>
  <si>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</si>
  <si>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</si>
  <si>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</si>
  <si>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</si>
  <si>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</si>
  <si>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</si>
  <si>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</si>
  <si>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</si>
  <si>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</si>
  <si>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</si>
  <si>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</si>
  <si>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</si>
  <si>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</si>
  <si>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</si>
  <si>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</si>
  <si>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</si>
  <si>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</si>
  <si>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</si>
  <si>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</si>
  <si>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</si>
  <si>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</si>
  <si>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</si>
  <si>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</si>
  <si>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</si>
  <si>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</si>
  <si>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</si>
  <si>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</si>
  <si>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</si>
  <si>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</si>
  <si>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</si>
  <si>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</si>
  <si>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</si>
  <si>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</si>
  <si>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</si>
  <si>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</si>
  <si>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</si>
  <si>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</si>
  <si>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</si>
  <si>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</si>
  <si>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</si>
  <si>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</si>
  <si>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</si>
  <si>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</si>
  <si>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</si>
  <si>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</si>
  <si>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</si>
  <si>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</si>
  <si>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</si>
  <si>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</si>
  <si>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</si>
  <si>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</si>
  <si>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</si>
  <si>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</si>
  <si>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</si>
  <si>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</si>
  <si>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</si>
  <si>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</si>
  <si>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</si>
  <si>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</si>
  <si>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</si>
  <si>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</si>
  <si>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</si>
  <si>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</si>
  <si>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</si>
  <si>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</si>
  <si>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</si>
  <si>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</si>
  <si>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</si>
  <si>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</si>
  <si>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</si>
  <si>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</si>
  <si>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</si>
  <si>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</si>
  <si>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</si>
  <si>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</si>
  <si>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</si>
  <si>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</si>
  <si>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</si>
  <si>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</si>
  <si>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</si>
  <si>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</si>
  <si>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</si>
  <si>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</si>
  <si>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</si>
  <si>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</si>
  <si>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</si>
  <si>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</si>
  <si>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</si>
  <si>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</si>
  <si>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</si>
  <si>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</si>
  <si>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</si>
  <si>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</si>
  <si>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</si>
  <si>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</si>
  <si>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</si>
  <si>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</si>
  <si>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</si>
  <si>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</si>
  <si>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</si>
  <si>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</si>
  <si>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</si>
  <si>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</si>
  <si>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</si>
  <si>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</si>
  <si>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</si>
  <si>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</si>
  <si>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</si>
  <si>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</si>
  <si>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</si>
  <si>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</si>
  <si>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</si>
  <si>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</si>
  <si>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</si>
  <si>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</si>
  <si>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</si>
  <si>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</si>
  <si>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</si>
  <si>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</si>
  <si>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</si>
  <si>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</si>
  <si>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</si>
  <si>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</si>
  <si>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</si>
  <si>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</si>
  <si>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</si>
  <si>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</si>
  <si>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</si>
  <si>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</si>
  <si>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</si>
  <si>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</si>
  <si>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</si>
  <si>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</si>
  <si>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</si>
  <si>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</si>
  <si>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</si>
  <si>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</si>
  <si>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</si>
  <si>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</si>
  <si>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</si>
  <si>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</si>
  <si>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</si>
  <si>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</si>
  <si>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</si>
  <si>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</si>
  <si>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</si>
  <si>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</si>
  <si>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</si>
  <si>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</si>
  <si>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</si>
  <si>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</si>
  <si>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</si>
  <si>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</si>
  <si>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</si>
  <si>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</si>
  <si>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</si>
  <si>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</si>
  <si>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</si>
  <si>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</si>
  <si>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</si>
  <si>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</si>
  <si>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</si>
  <si>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</si>
  <si>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</si>
  <si>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</si>
  <si>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</si>
  <si>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</si>
  <si>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</si>
  <si>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</si>
  <si>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</si>
  <si>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</si>
  <si>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</si>
  <si>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</si>
  <si>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</si>
  <si>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</si>
  <si>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</si>
  <si>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</si>
  <si>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</si>
  <si>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</si>
  <si>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</si>
  <si>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</si>
  <si>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</si>
  <si>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</si>
  <si>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</si>
  <si>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</si>
  <si>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</si>
  <si>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</si>
  <si>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</si>
  <si>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</si>
  <si>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</si>
  <si>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</si>
  <si>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</si>
  <si>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</si>
  <si>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</si>
  <si>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</si>
  <si>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</si>
  <si>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</si>
  <si>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</si>
  <si>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</si>
  <si>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</si>
  <si>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</si>
  <si>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</si>
  <si>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</si>
  <si>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</si>
  <si>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</si>
  <si>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</si>
  <si>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</si>
  <si>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</si>
  <si>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</si>
  <si>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</si>
  <si>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</si>
  <si>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</si>
  <si>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</si>
  <si>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</si>
  <si>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</si>
  <si>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</si>
  <si>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</si>
  <si>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</si>
  <si>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</si>
  <si>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</si>
  <si>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</si>
  <si>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</si>
  <si>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</si>
  <si>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</si>
  <si>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</si>
  <si>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</si>
  <si>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</si>
  <si>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</si>
  <si>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</si>
  <si>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</si>
  <si>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</si>
  <si>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</si>
  <si>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</si>
  <si>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</si>
  <si>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</si>
  <si>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</si>
  <si>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</si>
  <si>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</si>
  <si>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</si>
  <si>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</si>
  <si>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</si>
  <si>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</si>
  <si>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</si>
  <si>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</si>
  <si>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</si>
  <si>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</si>
  <si>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</si>
  <si>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</si>
  <si>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</si>
  <si>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</si>
  <si>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</si>
  <si>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</si>
  <si>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</si>
  <si>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</si>
  <si>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</si>
  <si>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</si>
  <si>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</si>
  <si>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</si>
  <si>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</si>
  <si>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</si>
  <si>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</si>
  <si>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</si>
  <si>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</si>
  <si>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</si>
  <si>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</si>
  <si>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</si>
  <si>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</si>
  <si>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</si>
  <si>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</si>
  <si>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</si>
  <si>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</si>
  <si>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</si>
  <si>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</si>
  <si>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</si>
  <si>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</si>
  <si>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</si>
  <si>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</si>
  <si>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</si>
  <si>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</si>
  <si>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</si>
  <si>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</si>
  <si>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</si>
  <si>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</si>
  <si>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</si>
  <si>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</si>
  <si>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</si>
  <si>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</si>
  <si>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</si>
  <si>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</si>
  <si>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</si>
  <si>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</si>
  <si>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</si>
  <si>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</si>
  <si>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</si>
  <si>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</si>
  <si>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</si>
  <si>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</si>
  <si>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</si>
  <si>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</si>
  <si>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</si>
  <si>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</si>
  <si>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</si>
  <si>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</si>
  <si>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</si>
  <si>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</si>
  <si>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</si>
  <si>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</si>
  <si>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</si>
  <si>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</si>
  <si>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</si>
  <si>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</si>
  <si>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</si>
  <si>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</si>
  <si>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</si>
  <si>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</si>
  <si>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</si>
  <si>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</si>
  <si>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</si>
  <si>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</si>
  <si>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</si>
  <si>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</si>
  <si>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</si>
  <si>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</si>
  <si>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</si>
  <si>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</si>
  <si>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</si>
  <si>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</si>
  <si>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</si>
  <si>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</si>
  <si>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</si>
  <si>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</si>
  <si>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</si>
  <si>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</si>
  <si>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</si>
  <si>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</si>
  <si>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</si>
  <si>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</si>
  <si>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</si>
  <si>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</si>
  <si>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</si>
  <si>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</si>
  <si>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</si>
  <si>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</si>
  <si>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</si>
  <si>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</si>
  <si>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</si>
  <si>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</si>
  <si>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</si>
  <si>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</si>
  <si>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</si>
  <si>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</si>
  <si>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</si>
  <si>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</si>
  <si>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</si>
  <si>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</si>
  <si>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</si>
  <si>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</si>
  <si>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</si>
  <si>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</si>
  <si>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</si>
  <si>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</si>
  <si>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</si>
  <si>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</si>
  <si>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</si>
  <si>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</si>
  <si>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</si>
  <si>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</si>
  <si>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</si>
  <si>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</si>
  <si>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</si>
  <si>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</si>
  <si>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</si>
  <si>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</si>
  <si>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</si>
  <si>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</si>
  <si>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</si>
  <si>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</si>
  <si>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</si>
  <si>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</si>
  <si>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</si>
  <si>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</si>
  <si>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</si>
  <si>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</si>
  <si>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</si>
  <si>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</si>
  <si>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</si>
  <si>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</si>
  <si>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</si>
  <si>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</si>
  <si>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</si>
  <si>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</si>
  <si>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</si>
  <si>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</si>
  <si>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</si>
  <si>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</si>
  <si>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</si>
  <si>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</si>
  <si>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</si>
  <si>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</si>
  <si>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</si>
  <si>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</si>
  <si>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</si>
  <si>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</si>
  <si>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</si>
  <si>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</si>
  <si>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</si>
  <si>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</si>
  <si>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</si>
  <si>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</si>
  <si>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</si>
  <si>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</si>
  <si>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</si>
  <si>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</si>
  <si>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</si>
  <si>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</si>
  <si>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</si>
  <si>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</si>
  <si>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</si>
  <si>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</si>
  <si>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</si>
  <si>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</si>
  <si>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</si>
  <si>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</si>
  <si>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</si>
  <si>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</si>
  <si>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</si>
  <si>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</si>
  <si>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</si>
  <si>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</si>
  <si>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</si>
  <si>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</si>
  <si>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</si>
  <si>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</si>
  <si>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</si>
  <si>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</si>
  <si>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</si>
  <si>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</si>
  <si>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</si>
  <si>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</si>
  <si>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</si>
  <si>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</si>
  <si>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</si>
  <si>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</si>
  <si>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</si>
  <si>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</si>
  <si>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</si>
  <si>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</si>
  <si>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</si>
  <si>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</si>
  <si>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</si>
  <si>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</si>
  <si>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</si>
  <si>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</si>
  <si>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</si>
  <si>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</si>
  <si>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</si>
  <si>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</si>
  <si>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</si>
  <si>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</si>
  <si>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</si>
  <si>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</si>
  <si>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</si>
  <si>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</si>
  <si>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</si>
  <si>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</si>
  <si>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</si>
  <si>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</si>
  <si>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</si>
  <si>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</si>
  <si>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</si>
  <si>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</si>
  <si>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</si>
  <si>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</si>
  <si>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</si>
  <si>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</si>
  <si>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</si>
  <si>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</si>
  <si>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</si>
  <si>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</si>
  <si>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</si>
  <si>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</si>
  <si>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</si>
  <si>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</si>
  <si>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</si>
  <si>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</si>
  <si>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</si>
  <si>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</si>
  <si>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</si>
  <si>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</si>
  <si>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</si>
  <si>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</si>
  <si>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</si>
  <si>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</si>
  <si>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</si>
  <si>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</si>
  <si>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</si>
  <si>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</si>
  <si>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</si>
  <si>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</si>
  <si>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</si>
  <si>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</si>
  <si>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</si>
  <si>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</si>
  <si>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</si>
  <si>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</si>
  <si>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</si>
  <si>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</si>
  <si>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</si>
  <si>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</si>
  <si>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</si>
  <si>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</si>
  <si>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</si>
  <si>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</si>
  <si>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</si>
  <si>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</si>
  <si>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</si>
  <si>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</si>
  <si>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</si>
  <si>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</si>
  <si>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</si>
  <si>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</si>
  <si>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</si>
  <si>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</si>
  <si>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</si>
  <si>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</si>
  <si>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</si>
  <si>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</si>
  <si>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</si>
  <si>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</si>
  <si>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</si>
  <si>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</si>
  <si>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</si>
  <si>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</si>
  <si>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</si>
  <si>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</si>
  <si>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</si>
  <si>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</si>
  <si>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</si>
  <si>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</si>
  <si>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</si>
  <si>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</si>
  <si>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</si>
  <si>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</si>
  <si>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</si>
  <si>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</si>
  <si>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</si>
  <si>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</si>
  <si>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</si>
  <si>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</si>
  <si>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</si>
  <si>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</si>
  <si>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</si>
  <si>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</si>
  <si>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</si>
  <si>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</si>
  <si>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</si>
  <si>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</si>
  <si>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</si>
  <si>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</si>
  <si>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</si>
  <si>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</si>
  <si>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</si>
  <si>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</si>
  <si>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</si>
  <si>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</si>
  <si>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</si>
  <si>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</si>
  <si>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</si>
  <si>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</si>
  <si>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</si>
  <si>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</si>
  <si>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</si>
  <si>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</si>
  <si>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</si>
  <si>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</si>
  <si>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</si>
  <si>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</si>
  <si>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</si>
  <si>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</si>
  <si>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</si>
  <si>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</si>
  <si>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</si>
  <si>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</si>
  <si>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</si>
  <si>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</si>
  <si>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</si>
  <si>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</si>
  <si>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</si>
  <si>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</si>
  <si>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</si>
  <si>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</si>
  <si>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</si>
  <si>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</si>
  <si>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</si>
  <si>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</si>
  <si>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</si>
  <si>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</si>
  <si>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</si>
  <si>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</si>
  <si>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</si>
  <si>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</si>
  <si>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</si>
  <si>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</si>
  <si>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</si>
  <si>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</si>
  <si>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</si>
  <si>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</si>
  <si>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</si>
  <si>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</si>
  <si>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</si>
  <si>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</si>
  <si>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</si>
  <si>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</si>
  <si>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</si>
  <si>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</si>
  <si>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</si>
  <si>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</si>
  <si>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</si>
  <si>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</si>
  <si>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</si>
  <si>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</si>
  <si>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</si>
  <si>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</si>
  <si>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</si>
  <si>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</si>
  <si>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</si>
  <si>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</si>
  <si>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</si>
  <si>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</si>
  <si>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</si>
  <si>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</si>
  <si>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</si>
  <si>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</si>
  <si>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</si>
  <si>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</si>
  <si>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</si>
  <si>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</si>
  <si>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</si>
  <si>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</si>
  <si>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</si>
  <si>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</si>
  <si>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</si>
  <si>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</si>
  <si>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</si>
  <si>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</si>
  <si>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</si>
  <si>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</si>
  <si>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</si>
  <si>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</si>
  <si>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</si>
  <si>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</si>
  <si>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</si>
  <si>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</si>
  <si>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</si>
  <si>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</si>
  <si>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</si>
  <si>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</si>
  <si>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</si>
  <si>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</si>
  <si>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</si>
  <si>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</si>
  <si>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</si>
  <si>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</si>
  <si>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</si>
  <si>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</si>
  <si>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</si>
  <si>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</si>
  <si>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</si>
  <si>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</si>
  <si>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</si>
  <si>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</si>
  <si>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</si>
  <si>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</si>
  <si>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</si>
  <si>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</si>
  <si>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</si>
  <si>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</si>
  <si>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</si>
  <si>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</si>
  <si>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</si>
  <si>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</si>
  <si>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</si>
  <si>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</si>
  <si>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</si>
  <si>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</si>
  <si>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</si>
  <si>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</si>
  <si>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</si>
  <si>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</si>
  <si>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</si>
  <si>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</si>
  <si>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</si>
  <si>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</si>
  <si>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</si>
  <si>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</si>
  <si>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</si>
  <si>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</si>
  <si>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</si>
  <si>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</si>
  <si>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</si>
  <si>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</si>
  <si>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</si>
  <si>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</si>
  <si>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</si>
  <si>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</si>
  <si>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</si>
  <si>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</si>
  <si>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</si>
  <si>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</si>
  <si>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</si>
  <si>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</si>
  <si>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</si>
  <si>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</si>
  <si>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</si>
  <si>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</si>
  <si>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</si>
  <si>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</si>
  <si>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</si>
  <si>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</si>
  <si>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</si>
  <si>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</si>
  <si>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</si>
  <si>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</si>
  <si>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</si>
  <si>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</si>
  <si>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</si>
  <si>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</si>
  <si>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</si>
  <si>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</si>
  <si>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</si>
  <si>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</si>
  <si>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</si>
  <si>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</si>
  <si>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</si>
  <si>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</si>
  <si>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</si>
  <si>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</si>
  <si>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</si>
  <si>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</si>
  <si>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</si>
  <si>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</si>
  <si>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</si>
  <si>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</si>
  <si>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</si>
  <si>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</si>
  <si>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</si>
  <si>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</si>
  <si>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</si>
  <si>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</si>
  <si>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</si>
  <si>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</si>
  <si>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</si>
  <si>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</si>
  <si>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</si>
  <si>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</si>
  <si>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</si>
  <si>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</si>
  <si>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</si>
  <si>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</si>
  <si>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</si>
  <si>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</si>
  <si>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</si>
  <si>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</si>
  <si>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</si>
  <si>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</si>
  <si>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</si>
  <si>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</si>
  <si>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</si>
  <si>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</si>
  <si>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</si>
  <si>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</si>
  <si>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</si>
  <si>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</si>
  <si>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</si>
  <si>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</si>
  <si>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</si>
  <si>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</si>
  <si>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</si>
  <si>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</si>
  <si>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</si>
  <si>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</si>
  <si>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</si>
  <si>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</si>
  <si>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</si>
  <si>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</si>
  <si>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</si>
  <si>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</si>
  <si>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</si>
  <si>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</si>
  <si>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</si>
  <si>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</si>
  <si>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</si>
  <si>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</si>
  <si>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</si>
  <si>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</si>
  <si>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</si>
  <si>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</si>
  <si>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</si>
  <si>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</si>
  <si>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</si>
  <si>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</si>
  <si>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</si>
  <si>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</si>
  <si>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</si>
  <si>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</si>
  <si>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</si>
  <si>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</si>
  <si>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</si>
  <si>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</si>
  <si>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</si>
  <si>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</si>
  <si>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</si>
  <si>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</si>
  <si>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</si>
  <si>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</si>
  <si>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</si>
  <si>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</si>
  <si>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</si>
  <si>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</si>
  <si>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</si>
  <si>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</si>
  <si>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</si>
  <si>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</si>
  <si>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</si>
  <si>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</si>
  <si>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</si>
  <si>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</si>
  <si>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</si>
  <si>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</si>
  <si>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</si>
  <si>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</si>
  <si>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</si>
  <si>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</si>
  <si>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</si>
  <si>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</si>
  <si>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</si>
  <si>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</si>
  <si>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</si>
  <si>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</si>
  <si>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</si>
  <si>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</si>
  <si>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</si>
  <si>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</si>
  <si>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</si>
  <si>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</si>
  <si>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</si>
  <si>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</si>
  <si>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</si>
  <si>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</si>
  <si>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</si>
  <si>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</si>
  <si>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</si>
  <si>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</si>
  <si>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</si>
  <si>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</si>
  <si>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</si>
  <si>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</si>
  <si>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</si>
  <si>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</si>
  <si>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</si>
  <si>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</si>
  <si>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</si>
  <si>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</si>
  <si>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</si>
  <si>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</si>
  <si>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</si>
  <si>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</si>
  <si>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</si>
  <si>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</si>
  <si>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</si>
  <si>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</si>
  <si>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</si>
  <si>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</si>
  <si>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</si>
  <si>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</si>
  <si>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</si>
  <si>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</si>
  <si>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</si>
  <si>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</si>
  <si>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</si>
  <si>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</si>
  <si>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</si>
  <si>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</si>
  <si>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</si>
  <si>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</si>
  <si>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</si>
  <si>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</si>
  <si>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</si>
  <si>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</si>
  <si>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</si>
  <si>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</si>
  <si>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</si>
  <si>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</si>
  <si>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</si>
  <si>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</si>
  <si>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</si>
  <si>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</si>
  <si>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</si>
  <si>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</si>
  <si>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</si>
  <si>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</si>
  <si>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</si>
  <si>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</si>
  <si>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</si>
  <si>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</si>
  <si>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</si>
  <si>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</si>
  <si>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</si>
  <si>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</si>
  <si>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</si>
  <si>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</si>
  <si>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</si>
  <si>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</si>
  <si>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</si>
  <si>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</si>
  <si>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</si>
  <si>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</si>
  <si>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</si>
  <si>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</si>
  <si>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</si>
  <si>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</si>
  <si>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</si>
  <si>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</si>
  <si>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</si>
  <si>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</si>
  <si>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</si>
  <si>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</si>
  <si>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</si>
  <si>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</si>
  <si>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</si>
  <si>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</si>
  <si>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</si>
  <si>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</si>
  <si>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</si>
  <si>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</si>
  <si>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</si>
  <si>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</si>
  <si>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</si>
  <si>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</si>
  <si>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</si>
  <si>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</si>
  <si>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</si>
  <si>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</si>
  <si>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</si>
  <si>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</si>
  <si>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</si>
  <si>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</si>
  <si>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</si>
  <si>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</si>
  <si>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</si>
  <si>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</si>
  <si>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</si>
  <si>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</si>
  <si>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</si>
  <si>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</si>
  <si>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</si>
  <si>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</si>
  <si>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</si>
  <si>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</si>
  <si>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</si>
  <si>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</si>
  <si>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</si>
  <si>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</si>
  <si>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</si>
  <si>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</si>
  <si>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</si>
  <si>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</si>
  <si>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</si>
  <si>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</si>
  <si>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</si>
  <si>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</si>
  <si>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</si>
  <si>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</si>
  <si>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</si>
  <si>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</si>
  <si>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</si>
  <si>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</si>
  <si>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</si>
  <si>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</si>
  <si>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</si>
  <si>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</si>
  <si>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</si>
  <si>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</si>
  <si>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</si>
  <si>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</si>
  <si>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</si>
  <si>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</si>
  <si>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</si>
  <si>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</si>
  <si>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</si>
  <si>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</si>
  <si>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</si>
  <si>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</si>
  <si>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</si>
  <si>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</si>
  <si>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</si>
  <si>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</si>
  <si>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</si>
  <si>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</si>
  <si>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</si>
  <si>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</si>
  <si>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</si>
  <si>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</si>
  <si>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</si>
  <si>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</si>
  <si>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</si>
  <si>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</si>
  <si>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</si>
  <si>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</si>
  <si>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</si>
  <si>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</si>
  <si>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</si>
  <si>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</si>
  <si>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</si>
  <si>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</si>
  <si>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</si>
  <si>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</si>
  <si>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</si>
  <si>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</si>
  <si>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</si>
  <si>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</si>
  <si>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</si>
  <si>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</si>
  <si>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</si>
  <si>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</si>
  <si>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</si>
  <si>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</si>
  <si>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</si>
  <si>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</si>
  <si>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</si>
  <si>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</si>
  <si>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</si>
  <si>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</si>
  <si>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</si>
  <si>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</si>
  <si>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</si>
  <si>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</si>
  <si>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</si>
  <si>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</si>
  <si>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</si>
  <si>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</si>
  <si>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</si>
  <si>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</si>
  <si>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</si>
  <si>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</si>
  <si>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</si>
  <si>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</si>
  <si>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</si>
  <si>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</si>
  <si>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</si>
  <si>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</si>
  <si>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</si>
  <si>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</si>
  <si>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</si>
  <si>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</si>
  <si>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</si>
  <si>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</si>
  <si>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</si>
  <si>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</si>
  <si>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</si>
  <si>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</si>
  <si>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</si>
  <si>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</si>
  <si>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</si>
  <si>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</si>
  <si>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</si>
  <si>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</si>
  <si>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</si>
  <si>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</si>
  <si>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</si>
  <si>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</si>
  <si>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</si>
  <si>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</si>
  <si>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</si>
  <si>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</si>
  <si>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</si>
  <si>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</si>
  <si>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</si>
  <si>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</si>
  <si>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</si>
  <si>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</si>
  <si>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</si>
  <si>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</si>
  <si>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</si>
  <si>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</si>
  <si>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</si>
  <si>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</si>
  <si>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</si>
  <si>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</si>
  <si>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</si>
  <si>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</si>
  <si>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</si>
  <si>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</si>
  <si>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</si>
  <si>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</si>
  <si>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</si>
  <si>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</si>
  <si>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</si>
  <si>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</si>
  <si>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</si>
  <si>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</si>
  <si>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</si>
  <si>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</si>
  <si>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</si>
  <si>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</si>
  <si>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</si>
  <si>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</si>
  <si>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</si>
  <si>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</si>
  <si>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</si>
  <si>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</si>
  <si>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</si>
  <si>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</si>
  <si>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</si>
  <si>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</si>
  <si>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</si>
  <si>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</si>
  <si>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</si>
  <si>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</si>
  <si>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</si>
  <si>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</si>
  <si>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</si>
  <si>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</si>
  <si>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</si>
  <si>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</si>
  <si>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</si>
  <si>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</si>
  <si>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</si>
  <si>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</si>
  <si>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</si>
  <si>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</si>
  <si>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</si>
  <si>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</si>
  <si>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</si>
  <si>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</si>
  <si>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</si>
  <si>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</si>
  <si>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</si>
  <si>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</si>
  <si>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</si>
  <si>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</si>
  <si>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</si>
  <si>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</si>
  <si>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</si>
  <si>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</si>
  <si>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</si>
  <si>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</si>
  <si>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</si>
  <si>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</si>
  <si>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</si>
  <si>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</si>
  <si>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</si>
  <si>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</si>
  <si>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</si>
  <si>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</si>
  <si>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</si>
  <si>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</si>
  <si>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</si>
  <si>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</si>
  <si>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</si>
  <si>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</si>
  <si>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</si>
  <si>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</si>
  <si>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</si>
  <si>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</si>
  <si>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</si>
  <si>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</si>
  <si>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</si>
  <si>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</si>
  <si>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</si>
  <si>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</si>
  <si>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</si>
  <si>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</si>
  <si>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</si>
  <si>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</si>
  <si>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</si>
  <si>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</si>
  <si>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</si>
  <si>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</si>
  <si>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</si>
  <si>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</si>
  <si>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</si>
  <si>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</si>
  <si>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</si>
  <si>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</si>
  <si>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</si>
  <si>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</si>
  <si>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</si>
  <si>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</si>
  <si>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</si>
  <si>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</si>
  <si>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</si>
  <si>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</si>
  <si>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</si>
  <si>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</si>
  <si>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</si>
  <si>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</si>
  <si>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</si>
  <si>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</si>
  <si>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</si>
  <si>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</si>
  <si>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</si>
  <si>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</si>
  <si>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</si>
  <si>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</si>
  <si>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</si>
  <si>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</si>
  <si>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</si>
  <si>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</si>
  <si>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</si>
  <si>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</si>
  <si>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</si>
  <si>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</si>
  <si>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</si>
  <si>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</si>
  <si>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</si>
  <si>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</si>
  <si>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</si>
  <si>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</si>
  <si>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</si>
  <si>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</si>
  <si>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</si>
  <si>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</si>
  <si>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</si>
  <si>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</si>
  <si>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</si>
  <si>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</si>
  <si>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</si>
  <si>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</si>
  <si>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</si>
  <si>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</si>
  <si>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</si>
  <si>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</si>
  <si>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</si>
  <si>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</si>
  <si>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</si>
  <si>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</si>
  <si>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</si>
  <si>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</si>
  <si>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</si>
  <si>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</si>
  <si>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</si>
  <si>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</si>
  <si>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</si>
  <si>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</si>
  <si>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</si>
  <si>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</si>
  <si>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</si>
  <si>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</si>
  <si>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</si>
  <si>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</si>
  <si>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</si>
  <si>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</si>
  <si>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</si>
  <si>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</si>
  <si>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</si>
  <si>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</si>
  <si>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</si>
  <si>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</si>
  <si>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</si>
  <si>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</si>
  <si>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</si>
  <si>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</si>
  <si>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</si>
  <si>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</si>
  <si>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</si>
  <si>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</si>
  <si>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</si>
  <si>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</si>
  <si>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</si>
  <si>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</si>
  <si>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</si>
  <si>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</si>
  <si>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</si>
  <si>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</si>
  <si>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</si>
  <si>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</si>
  <si>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</si>
  <si>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</si>
  <si>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</si>
  <si>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</si>
  <si>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</si>
  <si>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</si>
  <si>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</si>
  <si>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</si>
  <si>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</si>
  <si>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</si>
  <si>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</si>
  <si>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</si>
  <si>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</si>
  <si>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</si>
  <si>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</si>
  <si>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</si>
  <si>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</si>
  <si>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</si>
  <si>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</si>
  <si>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</si>
  <si>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</si>
  <si>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</si>
  <si>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</si>
  <si>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</si>
  <si>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</si>
  <si>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</si>
  <si>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</si>
  <si>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</si>
  <si>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</si>
  <si>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</si>
  <si>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</si>
  <si>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</si>
  <si>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</si>
  <si>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</si>
  <si>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</si>
  <si>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</si>
  <si>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</si>
  <si>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</si>
  <si>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</si>
  <si>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</si>
  <si>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</si>
  <si>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</si>
  <si>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</si>
  <si>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</si>
  <si>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</si>
  <si>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</si>
  <si>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</si>
  <si>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</si>
  <si>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</si>
  <si>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</si>
  <si>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</si>
  <si>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</si>
  <si>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</si>
  <si>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</si>
  <si>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</si>
  <si>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</si>
  <si>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</si>
  <si>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</si>
  <si>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</si>
  <si>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</si>
  <si>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</si>
  <si>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</si>
  <si>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</si>
  <si>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</si>
  <si>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</si>
  <si>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</si>
  <si>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</si>
  <si>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</si>
  <si>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</si>
  <si>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</si>
  <si>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</si>
  <si>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</si>
  <si>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</si>
  <si>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</si>
  <si>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</si>
  <si>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</si>
  <si>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</si>
  <si>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</si>
  <si>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</si>
  <si>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</si>
  <si>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</si>
  <si>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</si>
  <si>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</si>
  <si>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</si>
  <si>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</si>
  <si>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</si>
  <si>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</si>
  <si>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</si>
  <si>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</si>
  <si>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</si>
  <si>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</si>
  <si>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</si>
  <si>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</si>
  <si>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</si>
  <si>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</si>
  <si>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</si>
  <si>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</si>
  <si>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</si>
  <si>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</si>
  <si>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</si>
  <si>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</si>
  <si>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</si>
  <si>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</si>
  <si>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</si>
  <si>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</si>
  <si>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</si>
  <si>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</si>
  <si>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</si>
  <si>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</si>
  <si>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</si>
  <si>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</si>
  <si>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</si>
  <si>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</si>
  <si>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</si>
  <si>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</si>
  <si>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</si>
  <si>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</si>
  <si>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</si>
  <si>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</si>
  <si>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</si>
  <si>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</si>
  <si>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</si>
  <si>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</si>
  <si>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</si>
  <si>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</si>
  <si>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</si>
  <si>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</si>
  <si>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</si>
  <si>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</si>
  <si>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</si>
  <si>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</si>
  <si>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</si>
  <si>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</si>
  <si>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</si>
  <si>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</si>
  <si>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</si>
  <si>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</si>
  <si>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</si>
  <si>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</si>
  <si>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</si>
  <si>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</si>
  <si>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</si>
  <si>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</si>
  <si>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</si>
  <si>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</si>
  <si>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</si>
  <si>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</si>
  <si>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</si>
  <si>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</si>
  <si>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</si>
  <si>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</si>
  <si>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</si>
  <si>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</si>
  <si>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</si>
  <si>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</si>
  <si>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</si>
  <si>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</si>
  <si>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</si>
  <si>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</si>
  <si>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</si>
  <si>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</si>
  <si>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</si>
  <si>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</si>
  <si>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</si>
  <si>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</si>
  <si>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</si>
  <si>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</si>
  <si>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</si>
  <si>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</si>
  <si>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</si>
  <si>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</si>
  <si>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</si>
  <si>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</si>
  <si>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</si>
  <si>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</si>
  <si>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</si>
  <si>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</si>
  <si>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</si>
  <si>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</si>
  <si>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</si>
  <si>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</si>
  <si>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</si>
  <si>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</si>
  <si>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</si>
  <si>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</si>
  <si>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</si>
  <si>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</si>
  <si>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</si>
  <si>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</si>
  <si>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</si>
  <si>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</si>
  <si>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</si>
  <si>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</si>
  <si>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</si>
  <si>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</si>
  <si>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</si>
  <si>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</si>
  <si>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</si>
  <si>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</si>
  <si>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</si>
  <si>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</si>
  <si>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</si>
  <si>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</si>
  <si>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</si>
  <si>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</si>
  <si>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</si>
  <si>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</si>
  <si>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</si>
  <si>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</si>
  <si>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</si>
  <si>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</si>
  <si>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</si>
  <si>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</si>
  <si>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</si>
  <si>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</si>
  <si>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</si>
  <si>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</si>
  <si>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</si>
  <si>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</si>
  <si>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</si>
  <si>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</si>
  <si>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</si>
  <si>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</si>
  <si>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</si>
  <si>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</si>
  <si>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</si>
  <si>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</si>
  <si>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</si>
  <si>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</si>
  <si>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</si>
  <si>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</si>
  <si>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</si>
  <si>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</si>
  <si>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</si>
  <si>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</si>
  <si>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</si>
  <si>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</si>
  <si>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</si>
  <si>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</si>
  <si>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</si>
  <si>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</si>
  <si>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</si>
  <si>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</si>
  <si>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</si>
  <si>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</si>
  <si>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</si>
  <si>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</si>
  <si>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</si>
  <si>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</si>
  <si>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</si>
  <si>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</si>
  <si>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</si>
  <si>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</si>
  <si>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</si>
  <si>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</si>
  <si>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</si>
  <si>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</si>
  <si>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</si>
  <si>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</si>
  <si>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</si>
  <si>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</si>
  <si>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</si>
  <si>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</si>
  <si>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</si>
  <si>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</si>
  <si>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</si>
  <si>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</si>
  <si>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</si>
  <si>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</si>
  <si>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</si>
  <si>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</si>
  <si>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</si>
  <si>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</si>
  <si>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</si>
  <si>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</si>
  <si>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</si>
  <si>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</si>
  <si>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</si>
  <si>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</si>
  <si>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</si>
  <si>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</si>
  <si>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</si>
  <si>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</si>
  <si>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</si>
  <si>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</si>
  <si>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</si>
  <si>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</si>
  <si>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</si>
  <si>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</si>
  <si>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</si>
  <si>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</si>
  <si>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</si>
  <si>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</si>
  <si>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</si>
  <si>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</si>
  <si>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</si>
  <si>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</si>
  <si>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</si>
  <si>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</si>
  <si>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</si>
  <si>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</si>
  <si>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</si>
  <si>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</si>
  <si>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</si>
  <si>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</si>
  <si>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</si>
  <si>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</si>
  <si>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</si>
  <si>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</si>
  <si>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</si>
  <si>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</si>
  <si>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</si>
  <si>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</si>
  <si>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</si>
  <si>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</si>
  <si>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</si>
  <si>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</si>
  <si>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</si>
  <si>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</si>
  <si>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</si>
  <si>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</si>
  <si>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</si>
  <si>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</si>
  <si>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</si>
  <si>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</si>
  <si>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</si>
  <si>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</si>
  <si>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</si>
  <si>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</si>
  <si>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</si>
  <si>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</si>
  <si>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</si>
  <si>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</si>
  <si>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</si>
  <si>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</si>
  <si>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</si>
  <si>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</si>
  <si>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</si>
  <si>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</si>
  <si>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</si>
  <si>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</si>
  <si>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</si>
  <si>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</si>
  <si>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</si>
  <si>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</si>
  <si>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</si>
  <si>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</si>
  <si>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</si>
  <si>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</si>
  <si>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</si>
  <si>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</si>
  <si>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</si>
  <si>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</si>
  <si>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</si>
  <si>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</si>
  <si>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</si>
  <si>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</si>
  <si>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</si>
  <si>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</si>
  <si>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</si>
  <si>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</si>
  <si>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</si>
  <si>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</si>
  <si>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</si>
  <si>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</si>
  <si>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</si>
  <si>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</si>
  <si>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</si>
  <si>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</si>
  <si>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</si>
  <si>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</si>
  <si>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</si>
  <si>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</si>
  <si>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</si>
  <si>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</si>
  <si>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</si>
  <si>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</si>
  <si>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</si>
  <si>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</si>
  <si>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</si>
  <si>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</si>
  <si>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</si>
  <si>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</si>
  <si>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</si>
  <si>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</si>
  <si>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</si>
  <si>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</si>
  <si>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</si>
  <si>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</si>
  <si>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</si>
  <si>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</si>
  <si>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</si>
  <si>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</si>
  <si>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</si>
  <si>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</si>
  <si>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</si>
  <si>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</si>
  <si>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</si>
  <si>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</si>
  <si>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</si>
  <si>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</si>
  <si>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</si>
  <si>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</si>
  <si>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</si>
  <si>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</si>
  <si>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</si>
  <si>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</si>
  <si>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</si>
  <si>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</si>
  <si>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</si>
  <si>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</si>
  <si>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</si>
  <si>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</si>
  <si>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</si>
  <si>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</si>
  <si>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</si>
  <si>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</si>
  <si>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</si>
  <si>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</si>
  <si>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</si>
  <si>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</si>
  <si>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</si>
  <si>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</si>
  <si>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</si>
  <si>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</si>
  <si>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</si>
  <si>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</si>
  <si>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</si>
  <si>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</si>
  <si>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</si>
  <si>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</si>
  <si>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</si>
  <si>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</si>
  <si>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</si>
  <si>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</si>
  <si>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</si>
  <si>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</si>
  <si>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</si>
  <si>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</si>
  <si>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</si>
  <si>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</si>
  <si>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</si>
  <si>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</si>
  <si>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</si>
  <si>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</si>
  <si>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</si>
  <si>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</si>
  <si>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</si>
  <si>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</si>
  <si>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</si>
  <si>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</si>
  <si>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</si>
  <si>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</si>
  <si>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</si>
  <si>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</si>
  <si>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</si>
  <si>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</si>
  <si>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</si>
  <si>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</si>
  <si>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</si>
  <si>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</si>
  <si>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</si>
  <si>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</si>
  <si>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</si>
  <si>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</si>
  <si>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</si>
  <si>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</si>
  <si>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</si>
  <si>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</si>
  <si>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</si>
  <si>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</si>
  <si>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</si>
  <si>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</si>
  <si>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</si>
  <si>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</si>
  <si>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</si>
  <si>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</si>
  <si>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</si>
  <si>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</si>
  <si>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</si>
  <si>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</si>
  <si>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</si>
  <si>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</si>
  <si>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</si>
  <si>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</si>
  <si>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</si>
  <si>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</si>
  <si>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</si>
  <si>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</si>
  <si>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</si>
  <si>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</si>
  <si>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</si>
  <si>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</si>
  <si>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</si>
  <si>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</si>
  <si>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</si>
  <si>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</si>
  <si>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</si>
  <si>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</si>
  <si>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</si>
  <si>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</si>
  <si>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</si>
  <si>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</si>
  <si>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</si>
  <si>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</si>
  <si>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</si>
  <si>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</si>
  <si>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</si>
  <si>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</si>
  <si>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</si>
  <si>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</si>
  <si>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</si>
  <si>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</si>
  <si>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</si>
  <si>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</si>
  <si>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</si>
  <si>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</si>
  <si>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</si>
  <si>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</si>
  <si>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</si>
  <si>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</si>
  <si>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</si>
  <si>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</si>
  <si>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</si>
  <si>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</si>
  <si>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</si>
  <si>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</si>
  <si>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</si>
  <si>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</si>
  <si>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</si>
  <si>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</si>
  <si>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</si>
  <si>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</si>
  <si>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</si>
  <si>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</si>
  <si>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</si>
  <si>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</si>
  <si>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</si>
  <si>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</si>
  <si>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</si>
  <si>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</si>
  <si>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</si>
  <si>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</si>
  <si>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</si>
  <si>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</si>
  <si>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</si>
  <si>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</si>
  <si>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</si>
  <si>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</si>
  <si>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</si>
  <si>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</si>
  <si>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</si>
  <si>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</si>
  <si>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</si>
  <si>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</si>
  <si>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</si>
  <si>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</si>
  <si>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</si>
  <si>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</si>
  <si>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</si>
  <si>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</si>
  <si>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</si>
  <si>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</si>
  <si>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</si>
  <si>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</si>
  <si>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</si>
  <si>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</si>
  <si>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</si>
  <si>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</si>
  <si>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</si>
  <si>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</si>
  <si>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</si>
  <si>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</si>
  <si>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</si>
  <si>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</si>
  <si>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</si>
  <si>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</si>
  <si>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</si>
  <si>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</si>
  <si>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</si>
  <si>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</si>
  <si>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</si>
  <si>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</si>
  <si>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</si>
  <si>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</si>
  <si>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</si>
  <si>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</si>
  <si>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</si>
  <si>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</si>
  <si>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</si>
  <si>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</si>
  <si>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</si>
  <si>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</si>
  <si>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</si>
  <si>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</si>
  <si>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</si>
  <si>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</si>
  <si>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</si>
  <si>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</si>
  <si>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</si>
  <si>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</si>
  <si>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</si>
  <si>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</si>
  <si>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</si>
  <si>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</si>
  <si>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</si>
  <si>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</si>
  <si>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</si>
  <si>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</si>
  <si>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</si>
  <si>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</si>
  <si>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</si>
  <si>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</si>
  <si>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</si>
  <si>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</si>
  <si>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</si>
  <si>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</si>
  <si>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</si>
  <si>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</si>
  <si>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</si>
  <si>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</si>
  <si>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</si>
  <si>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</si>
  <si>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</si>
  <si>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</si>
  <si>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</si>
  <si>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</si>
  <si>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</si>
  <si>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</si>
  <si>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</si>
  <si>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</si>
  <si>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</si>
  <si>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</si>
  <si>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</si>
  <si>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</si>
  <si>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</si>
  <si>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</si>
  <si>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</si>
  <si>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</si>
  <si>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</si>
  <si>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</si>
  <si>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</si>
  <si>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</si>
  <si>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</si>
  <si>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</si>
  <si>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</si>
  <si>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</si>
  <si>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</si>
  <si>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</si>
  <si>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</si>
  <si>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</si>
  <si>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</si>
  <si>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</si>
  <si>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</si>
  <si>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</si>
  <si>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</si>
  <si>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</si>
  <si>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</si>
  <si>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</si>
  <si>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</si>
  <si>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</si>
  <si>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</si>
  <si>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</si>
  <si>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</si>
  <si>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</si>
  <si>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</si>
  <si>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</si>
  <si>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</si>
  <si>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</si>
  <si>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</si>
  <si>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</si>
  <si>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</si>
  <si>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</si>
  <si>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</si>
  <si>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</si>
  <si>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</si>
  <si>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</si>
  <si>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</si>
  <si>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</si>
  <si>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</si>
  <si>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</si>
  <si>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</si>
  <si>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</si>
  <si>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</si>
  <si>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</si>
  <si>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</si>
  <si>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</si>
  <si>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</si>
  <si>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</si>
  <si>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</si>
  <si>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</si>
  <si>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</si>
  <si>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</si>
  <si>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</si>
  <si>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</si>
  <si>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</si>
  <si>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</si>
  <si>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</si>
  <si>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</si>
  <si>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</si>
  <si>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</si>
  <si>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</si>
  <si>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</si>
  <si>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</si>
  <si>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</si>
  <si>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</si>
  <si>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</si>
  <si>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</si>
  <si>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</si>
  <si>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</si>
  <si>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</si>
  <si>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</si>
  <si>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</si>
  <si>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</si>
  <si>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</si>
  <si>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</si>
  <si>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</si>
  <si>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</si>
  <si>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</si>
  <si>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</si>
  <si>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</si>
  <si>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</si>
  <si>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</si>
  <si>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</si>
  <si>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</si>
  <si>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</si>
  <si>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</si>
  <si>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</si>
  <si>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</si>
  <si>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</si>
  <si>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</si>
  <si>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</si>
  <si>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</si>
  <si>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</si>
  <si>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</si>
  <si>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</si>
  <si>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</si>
  <si>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</si>
  <si>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</si>
  <si>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</si>
  <si>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</si>
  <si>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</si>
  <si>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</si>
  <si>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</si>
  <si>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</si>
  <si>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</si>
  <si>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</si>
  <si>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</si>
  <si>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</si>
  <si>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</si>
  <si>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</si>
  <si>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</si>
  <si>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</si>
  <si>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</si>
  <si>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</si>
  <si>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</si>
  <si>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</si>
  <si>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</si>
  <si>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</si>
  <si>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</si>
  <si>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</si>
  <si>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</si>
  <si>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</si>
  <si>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</si>
  <si>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</si>
  <si>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</si>
  <si>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</si>
  <si>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</si>
  <si>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</si>
  <si>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</si>
  <si>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</si>
  <si>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</si>
  <si>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</si>
  <si>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</si>
  <si>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</si>
  <si>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</si>
  <si>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</si>
  <si>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</si>
  <si>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</si>
  <si>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</si>
  <si>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</si>
  <si>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</si>
  <si>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</si>
  <si>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</si>
  <si>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</si>
  <si>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</si>
  <si>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</si>
  <si>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</si>
  <si>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</si>
  <si>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</si>
  <si>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</si>
  <si>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</si>
  <si>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</si>
  <si>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</si>
  <si>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</si>
  <si>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</si>
  <si>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</si>
  <si>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</si>
  <si>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</si>
  <si>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</si>
  <si>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</si>
  <si>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</si>
  <si>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</si>
  <si>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</si>
  <si>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</si>
  <si>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</si>
  <si>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</si>
  <si>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</si>
  <si>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</si>
  <si>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</si>
  <si>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</si>
  <si>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</si>
  <si>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</si>
  <si>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</si>
  <si>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</si>
  <si>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</si>
  <si>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</si>
  <si>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</si>
  <si>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</si>
  <si>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</si>
  <si>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</si>
  <si>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</si>
  <si>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</si>
  <si>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</si>
  <si>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</si>
  <si>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</si>
  <si>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</si>
  <si>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</si>
  <si>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</si>
  <si>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</si>
  <si>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</si>
  <si>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</si>
  <si>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</si>
  <si>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</si>
  <si>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</si>
  <si>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</si>
  <si>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</si>
  <si>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</si>
  <si>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</si>
  <si>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</si>
  <si>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</si>
  <si>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</si>
  <si>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</si>
  <si>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</si>
  <si>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</si>
  <si>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</si>
  <si>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</si>
  <si>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</si>
  <si>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</si>
  <si>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</si>
  <si>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</si>
  <si>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</si>
  <si>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</si>
  <si>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</si>
  <si>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</si>
  <si>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</si>
  <si>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</si>
  <si>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</si>
  <si>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</si>
  <si>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</si>
  <si>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</si>
  <si>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</si>
  <si>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</si>
  <si>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</si>
  <si>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</si>
  <si>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</si>
  <si>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</si>
  <si>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</si>
  <si>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</si>
  <si>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</si>
  <si>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</si>
  <si>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</si>
  <si>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</si>
  <si>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</si>
  <si>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</si>
  <si>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</si>
  <si>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</si>
  <si>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</si>
  <si>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</si>
  <si>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</si>
  <si>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</si>
  <si>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</si>
  <si>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</si>
  <si>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</si>
  <si>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</si>
  <si>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</si>
  <si>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</si>
  <si>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</si>
  <si>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</si>
  <si>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</si>
  <si>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</si>
  <si>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</si>
  <si>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</si>
  <si>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</si>
  <si>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</si>
  <si>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</si>
  <si>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</si>
  <si>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</si>
  <si>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</si>
  <si>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</si>
  <si>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</si>
  <si>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</si>
  <si>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</si>
  <si>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</si>
  <si>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</si>
  <si>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</si>
  <si>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</si>
  <si>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</si>
  <si>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</si>
  <si>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</si>
  <si>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</si>
  <si>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</si>
  <si>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</si>
  <si>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</si>
  <si>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</si>
  <si>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</si>
  <si>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</si>
  <si>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</si>
  <si>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</si>
  <si>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</si>
  <si>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</si>
  <si>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</si>
  <si>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</si>
  <si>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</si>
  <si>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</si>
  <si>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</si>
  <si>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</si>
  <si>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</si>
  <si>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</si>
  <si>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</si>
  <si>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</si>
  <si>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</si>
  <si>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</si>
  <si>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</si>
  <si>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</si>
  <si>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</si>
  <si>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</si>
  <si>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</si>
  <si>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</si>
  <si>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</si>
  <si>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</si>
  <si>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</si>
  <si>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</si>
  <si>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</si>
  <si>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</si>
  <si>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</si>
  <si>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</si>
  <si>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</si>
  <si>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</si>
  <si>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</si>
  <si>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</si>
  <si>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</si>
  <si>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</si>
  <si>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</si>
  <si>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</si>
  <si>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</si>
  <si>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</si>
  <si>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</si>
  <si>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</si>
  <si>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</si>
  <si>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</si>
  <si>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</si>
  <si>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</si>
  <si>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</si>
  <si>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</si>
  <si>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</si>
  <si>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</si>
  <si>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</si>
  <si>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</si>
  <si>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</si>
  <si>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</si>
  <si>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</si>
  <si>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</si>
  <si>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</si>
  <si>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</si>
  <si>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</si>
  <si>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</si>
  <si>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</si>
  <si>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</si>
  <si>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</si>
  <si>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</si>
  <si>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</si>
  <si>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</si>
  <si>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</si>
  <si>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</si>
  <si>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</si>
  <si>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</si>
  <si>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</si>
  <si>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</si>
  <si>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</si>
  <si>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</si>
  <si>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</si>
  <si>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</si>
  <si>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</si>
  <si>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</si>
  <si>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</si>
  <si>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</si>
  <si>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</si>
  <si>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</si>
  <si>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</si>
  <si>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</si>
  <si>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</si>
  <si>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</si>
  <si>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</si>
  <si>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</si>
  <si>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</si>
  <si>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</si>
  <si>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</si>
  <si>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</si>
  <si>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</si>
  <si>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</si>
  <si>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</si>
  <si>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</si>
  <si>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</si>
  <si>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</si>
  <si>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</si>
  <si>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</si>
  <si>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</si>
  <si>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</si>
  <si>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</si>
  <si>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</si>
  <si>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</si>
  <si>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</si>
  <si>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</si>
  <si>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</si>
  <si>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</si>
  <si>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</si>
  <si>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</si>
  <si>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</si>
  <si>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</si>
  <si>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</si>
  <si>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</si>
  <si>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</si>
  <si>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</si>
  <si>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</si>
  <si>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</si>
  <si>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</si>
  <si>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</si>
  <si>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</si>
  <si>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</si>
  <si>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</si>
  <si>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</si>
  <si>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</si>
  <si>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</si>
  <si>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</si>
  <si>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</si>
  <si>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</si>
  <si>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</si>
  <si>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</si>
  <si>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</si>
  <si>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</si>
  <si>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</si>
  <si>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</si>
  <si>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</si>
  <si>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</si>
  <si>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</si>
  <si>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</si>
  <si>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</si>
  <si>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</si>
  <si>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</si>
  <si>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</si>
  <si>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</si>
  <si>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</si>
  <si>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</si>
  <si>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</si>
  <si>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</si>
  <si>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</si>
  <si>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</si>
  <si>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</si>
  <si>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</si>
  <si>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</si>
  <si>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</si>
  <si>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</si>
  <si>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</si>
  <si>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</si>
  <si>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</si>
  <si>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</si>
  <si>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</si>
  <si>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</si>
  <si>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</si>
  <si>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</si>
  <si>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</si>
  <si>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</si>
  <si>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</si>
  <si>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</si>
  <si>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</si>
  <si>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</si>
  <si>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</si>
  <si>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</si>
  <si>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</si>
  <si>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</si>
  <si>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</si>
  <si>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</si>
  <si>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</si>
  <si>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</si>
  <si>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</si>
  <si>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</si>
  <si>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</si>
  <si>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</si>
  <si>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</si>
  <si>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</si>
  <si>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</si>
  <si>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</si>
  <si>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</si>
  <si>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</si>
  <si>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</si>
  <si>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</si>
  <si>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</si>
  <si>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</si>
  <si>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</si>
  <si>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</si>
  <si>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</si>
  <si>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</si>
  <si>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</si>
  <si>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</si>
  <si>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</si>
  <si>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</si>
  <si>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</si>
  <si>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</si>
  <si>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</si>
  <si>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</si>
  <si>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</si>
  <si>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</si>
  <si>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</si>
  <si>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</si>
  <si>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</si>
  <si>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</si>
  <si>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</si>
  <si>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</si>
  <si>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</si>
  <si>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</si>
  <si>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</si>
  <si>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</si>
  <si>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</si>
  <si>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</si>
  <si>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</si>
  <si>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</si>
  <si>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</si>
  <si>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</si>
  <si>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</si>
  <si>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</si>
  <si>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</si>
  <si>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</si>
  <si>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</si>
  <si>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</si>
  <si>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</si>
  <si>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</si>
  <si>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</si>
  <si>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</si>
  <si>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</si>
  <si>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</si>
  <si>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</si>
  <si>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</si>
  <si>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</si>
  <si>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</si>
  <si>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</si>
  <si>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</si>
  <si>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</si>
  <si>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</si>
  <si>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</si>
  <si>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</si>
  <si>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</si>
  <si>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</si>
  <si>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</si>
  <si>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</si>
  <si>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</si>
  <si>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</si>
  <si>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</si>
  <si>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</si>
  <si>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</si>
  <si>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</si>
  <si>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</si>
  <si>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</si>
  <si>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</si>
  <si>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</si>
  <si>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</si>
  <si>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</si>
  <si>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</si>
  <si>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</si>
  <si>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</si>
  <si>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</si>
  <si>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</si>
  <si>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</si>
  <si>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</si>
  <si>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</si>
  <si>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</si>
  <si>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</si>
  <si>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</si>
  <si>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</si>
  <si>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</si>
  <si>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</si>
  <si>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</si>
  <si>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</si>
  <si>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</si>
  <si>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</si>
  <si>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</si>
  <si>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</si>
  <si>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</si>
  <si>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</si>
  <si>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</si>
  <si>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</si>
  <si>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</si>
  <si>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</si>
  <si>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</si>
  <si>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</si>
  <si>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</si>
  <si>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</si>
  <si>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</si>
  <si>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</si>
  <si>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</si>
  <si>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</si>
  <si>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</si>
  <si>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</si>
  <si>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</si>
  <si>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</si>
  <si>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</si>
  <si>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</si>
  <si>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</si>
  <si>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</si>
  <si>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</si>
  <si>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</si>
  <si>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</si>
  <si>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</si>
  <si>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</si>
  <si>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</si>
  <si>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</si>
  <si>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</si>
  <si>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</si>
  <si>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</si>
  <si>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</si>
  <si>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</si>
  <si>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</si>
  <si>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</si>
  <si>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</si>
  <si>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</si>
  <si>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</si>
  <si>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</si>
  <si>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</si>
  <si>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</si>
  <si>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</si>
  <si>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</si>
  <si>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</si>
  <si>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</si>
  <si>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</si>
  <si>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</si>
  <si>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</si>
  <si>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</si>
  <si>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</si>
  <si>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</si>
  <si>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</si>
  <si>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</si>
  <si>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</si>
  <si>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</si>
  <si>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</si>
  <si>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</si>
  <si>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</si>
  <si>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</si>
  <si>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</si>
  <si>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</si>
  <si>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</si>
  <si>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</si>
  <si>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</si>
  <si>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</si>
  <si>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</si>
  <si>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</si>
  <si>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</si>
  <si>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</si>
  <si>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</si>
  <si>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</si>
  <si>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</si>
  <si>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</si>
  <si>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</si>
  <si>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</si>
  <si>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</si>
  <si>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</si>
  <si>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</si>
  <si>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</si>
  <si>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</si>
  <si>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</si>
  <si>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</si>
  <si>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</si>
  <si>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</si>
  <si>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</si>
  <si>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</si>
  <si>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</si>
  <si>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</si>
  <si>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</si>
  <si>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</si>
  <si>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</si>
  <si>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</si>
  <si>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</si>
  <si>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</si>
  <si>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</si>
  <si>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</si>
  <si>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</si>
  <si>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</si>
  <si>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</si>
  <si>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</si>
  <si>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</si>
  <si>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</si>
  <si>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</si>
  <si>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</si>
  <si>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</si>
  <si>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</si>
  <si>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</si>
  <si>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</si>
  <si>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</si>
  <si>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</si>
  <si>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</si>
  <si>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</si>
  <si>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</si>
  <si>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</si>
  <si>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</si>
  <si>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</si>
  <si>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</si>
  <si>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</si>
  <si>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</si>
  <si>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</si>
  <si>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</si>
  <si>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</si>
  <si>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</si>
  <si>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</si>
  <si>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</si>
  <si>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</si>
  <si>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</si>
  <si>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</si>
  <si>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</si>
  <si>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</si>
  <si>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</si>
  <si>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</si>
  <si>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</si>
  <si>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</si>
  <si>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</si>
  <si>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</si>
  <si>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</si>
  <si>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</si>
  <si>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</si>
  <si>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</si>
  <si>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</si>
  <si>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</si>
  <si>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</si>
  <si>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</si>
  <si>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</si>
  <si>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</si>
  <si>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</si>
  <si>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</si>
  <si>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</si>
  <si>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</si>
  <si>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</si>
  <si>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</si>
  <si>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</si>
  <si>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</si>
  <si>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</si>
  <si>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</si>
  <si>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</si>
  <si>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</si>
  <si>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</si>
  <si>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</si>
  <si>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</si>
  <si>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</si>
  <si>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</si>
  <si>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</si>
  <si>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</si>
  <si>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</si>
  <si>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</si>
  <si>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</si>
  <si>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</si>
  <si>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</si>
  <si>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</si>
  <si>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</si>
  <si>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</si>
  <si>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</si>
  <si>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</si>
  <si>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</si>
  <si>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</si>
  <si>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</si>
  <si>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</si>
  <si>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</si>
  <si>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</si>
  <si>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</si>
  <si>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</si>
  <si>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</si>
  <si>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</si>
  <si>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</si>
  <si>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</si>
  <si>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</si>
  <si>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</si>
  <si>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</si>
  <si>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</si>
  <si>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</si>
  <si>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</si>
  <si>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</si>
  <si>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</si>
  <si>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</si>
  <si>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</si>
  <si>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</si>
  <si>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</si>
  <si>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</si>
  <si>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</si>
  <si>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</si>
  <si>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</si>
  <si>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</si>
  <si>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</si>
  <si>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</si>
  <si>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</si>
  <si>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</si>
  <si>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</si>
  <si>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</si>
  <si>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</si>
  <si>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</si>
  <si>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</si>
  <si>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</si>
  <si>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</si>
  <si>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</si>
  <si>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</si>
  <si>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</si>
  <si>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</si>
  <si>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</si>
  <si>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</si>
  <si>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</si>
  <si>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</si>
  <si>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</si>
  <si>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</si>
  <si>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</si>
  <si>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</si>
  <si>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</si>
  <si>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</si>
  <si>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</si>
  <si>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</si>
  <si>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</si>
  <si>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</si>
  <si>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</si>
  <si>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</si>
  <si>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</si>
  <si>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</si>
  <si>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</si>
  <si>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</si>
  <si>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</si>
  <si>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</si>
  <si>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</si>
  <si>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</si>
  <si>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</si>
  <si>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</si>
  <si>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</si>
  <si>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</si>
  <si>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</si>
  <si>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</si>
  <si>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</si>
  <si>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</si>
  <si>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</si>
  <si>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</si>
  <si>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</si>
  <si>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</si>
  <si>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</si>
  <si>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</si>
  <si>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</si>
  <si>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</si>
  <si>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</si>
  <si>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</si>
  <si>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</si>
  <si>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</si>
  <si>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</si>
  <si>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</si>
  <si>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</si>
  <si>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</si>
  <si>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</si>
  <si>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</si>
  <si>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</si>
  <si>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</si>
  <si>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</si>
  <si>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</si>
  <si>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</si>
  <si>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</si>
  <si>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</si>
  <si>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</si>
  <si>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</si>
  <si>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</si>
  <si>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</si>
  <si>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</si>
  <si>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</si>
  <si>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</si>
  <si>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</si>
  <si>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</si>
  <si>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</si>
  <si>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</si>
  <si>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</si>
  <si>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</si>
  <si>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</si>
  <si>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</si>
  <si>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</si>
  <si>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</si>
  <si>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</si>
  <si>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</si>
  <si>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</si>
  <si>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</si>
  <si>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</si>
  <si>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</si>
  <si>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</si>
  <si>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</si>
  <si>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</si>
  <si>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</si>
  <si>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</si>
  <si>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</si>
  <si>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</si>
  <si>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</si>
  <si>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</si>
  <si>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</si>
  <si>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</si>
  <si>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</si>
  <si>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</si>
  <si>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</si>
  <si>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</si>
  <si>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</si>
  <si>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</si>
  <si>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</si>
  <si>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</si>
  <si>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</si>
  <si>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</si>
  <si>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</si>
  <si>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</si>
  <si>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</si>
  <si>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</si>
  <si>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</si>
  <si>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</si>
  <si>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</si>
  <si>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</si>
  <si>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</si>
  <si>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</si>
  <si>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</si>
  <si>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</si>
  <si>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</si>
  <si>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</si>
  <si>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</si>
  <si>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</si>
  <si>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</si>
  <si>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</si>
  <si>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</si>
  <si>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</si>
  <si>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</si>
  <si>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</si>
  <si>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</si>
  <si>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</si>
  <si>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</si>
  <si>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</si>
  <si>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</si>
  <si>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</si>
  <si>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</si>
  <si>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</si>
  <si>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</si>
  <si>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</si>
  <si>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</si>
  <si>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</si>
  <si>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</si>
  <si>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</si>
  <si>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</si>
  <si>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</si>
  <si>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</si>
  <si>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</si>
  <si>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</si>
  <si>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</si>
  <si>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</si>
  <si>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</si>
  <si>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</si>
  <si>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</si>
  <si>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</si>
  <si>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</si>
  <si>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</si>
  <si>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</si>
  <si>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</si>
  <si>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</si>
  <si>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</si>
  <si>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</si>
  <si>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</si>
  <si>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</si>
  <si>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</si>
  <si>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</si>
  <si>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</si>
  <si>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</si>
  <si>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</si>
  <si>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</si>
  <si>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</si>
  <si>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</si>
  <si>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</si>
  <si>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</si>
  <si>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</si>
  <si>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</si>
  <si>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</si>
  <si>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</si>
  <si>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</si>
  <si>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</si>
  <si>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</si>
  <si>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</si>
  <si>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</si>
  <si>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</si>
  <si>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</si>
  <si>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</si>
  <si>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</si>
  <si>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</si>
  <si>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</si>
  <si>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</si>
  <si>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</si>
  <si>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</si>
  <si>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</si>
  <si>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</si>
  <si>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</si>
  <si>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</si>
  <si>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</si>
  <si>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</si>
  <si>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</si>
  <si>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</si>
  <si>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</si>
  <si>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</si>
  <si>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</si>
  <si>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</si>
  <si>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</si>
  <si>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</si>
  <si>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</si>
  <si>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</si>
  <si>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</si>
  <si>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</si>
  <si>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</si>
  <si>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</si>
  <si>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</si>
  <si>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</si>
  <si>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</si>
  <si>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</si>
  <si>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</si>
  <si>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</si>
  <si>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</si>
  <si>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</si>
  <si>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</si>
  <si>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</si>
  <si>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</si>
  <si>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</si>
  <si>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</si>
  <si>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</si>
  <si>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</si>
  <si>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</si>
  <si>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</si>
  <si>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</si>
  <si>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</si>
  <si>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</si>
  <si>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</si>
  <si>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</si>
  <si>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</si>
  <si>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</si>
  <si>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</si>
  <si>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</si>
  <si>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</si>
  <si>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</si>
  <si>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</si>
  <si>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</si>
  <si>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</si>
  <si>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</si>
  <si>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</si>
  <si>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</si>
  <si>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</si>
  <si>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</si>
  <si>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</si>
  <si>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</si>
  <si>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</si>
  <si>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</si>
  <si>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</si>
  <si>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</si>
  <si>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</si>
  <si>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</si>
  <si>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</si>
  <si>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</si>
  <si>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</si>
  <si>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</si>
  <si>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</si>
  <si>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</si>
  <si>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</si>
  <si>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</si>
  <si>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</si>
  <si>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</si>
  <si>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</si>
  <si>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</si>
  <si>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</si>
  <si>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</si>
  <si>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</si>
  <si>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</si>
  <si>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</si>
  <si>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</si>
  <si>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</si>
  <si>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</si>
  <si>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</si>
  <si>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</si>
  <si>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</si>
  <si>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</si>
  <si>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</si>
  <si>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</si>
  <si>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</si>
  <si>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</si>
  <si>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</si>
  <si>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</si>
  <si>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</si>
  <si>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</si>
  <si>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</si>
  <si>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</si>
  <si>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</si>
  <si>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</si>
  <si>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</si>
  <si>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</si>
  <si>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</si>
  <si>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</si>
  <si>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</si>
  <si>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</si>
  <si>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</si>
  <si>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</si>
  <si>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</si>
  <si>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</si>
  <si>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</si>
  <si>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</si>
  <si>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</si>
  <si>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</si>
  <si>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</si>
  <si>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</si>
  <si>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</si>
  <si>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</si>
  <si>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</si>
  <si>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</si>
  <si>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</si>
  <si>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</si>
  <si>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</si>
  <si>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</si>
  <si>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</si>
  <si>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</si>
  <si>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</si>
  <si>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</si>
  <si>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</si>
  <si>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</si>
  <si>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</si>
  <si>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</si>
  <si>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</si>
  <si>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</si>
  <si>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</si>
  <si>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</si>
  <si>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</si>
  <si>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</si>
  <si>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</si>
  <si>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</si>
  <si>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</si>
  <si>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</si>
  <si>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</si>
  <si>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</si>
  <si>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</si>
  <si>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</si>
  <si>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</si>
  <si>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</si>
  <si>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</si>
  <si>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</si>
  <si>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</si>
  <si>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</si>
  <si>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</si>
  <si>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</si>
  <si>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</si>
  <si>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</si>
  <si>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</si>
  <si>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</si>
  <si>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</si>
  <si>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</si>
  <si>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</si>
  <si>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</si>
  <si>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</si>
  <si>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</si>
  <si>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</si>
  <si>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</si>
  <si>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</si>
  <si>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</si>
  <si>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</si>
  <si>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</si>
  <si>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</si>
  <si>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</si>
  <si>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</si>
  <si>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</si>
  <si>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</si>
  <si>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</si>
  <si>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</si>
  <si>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</si>
  <si>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</si>
  <si>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</si>
  <si>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</si>
  <si>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</si>
  <si>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</si>
  <si>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</si>
  <si>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</si>
  <si>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</si>
  <si>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</si>
  <si>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</si>
  <si>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</si>
  <si>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</si>
  <si>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</si>
  <si>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</si>
  <si>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</si>
  <si>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</si>
  <si>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</si>
  <si>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</si>
  <si>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</si>
  <si>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</si>
  <si>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</si>
  <si>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</si>
  <si>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</si>
  <si>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</si>
  <si>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</si>
  <si>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</si>
  <si>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</si>
  <si>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</si>
  <si>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</si>
  <si>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</si>
  <si>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</si>
  <si>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</si>
  <si>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</si>
  <si>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</si>
  <si>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</si>
  <si>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</si>
  <si>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</si>
  <si>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</si>
  <si>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</si>
  <si>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</si>
  <si>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</si>
  <si>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</si>
  <si>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</si>
  <si>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</si>
  <si>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</si>
  <si>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</si>
  <si>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</si>
  <si>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</si>
  <si>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</si>
  <si>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</si>
  <si>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</si>
  <si>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</si>
  <si>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</si>
  <si>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</si>
  <si>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</si>
  <si>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</si>
  <si>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</si>
  <si>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</si>
  <si>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</si>
  <si>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</si>
  <si>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</si>
  <si>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</si>
  <si>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</si>
  <si>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</si>
  <si>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</si>
  <si>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</si>
  <si>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</si>
  <si>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</si>
  <si>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</si>
  <si>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</si>
  <si>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</si>
  <si>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</si>
  <si>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</si>
  <si>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</si>
  <si>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</si>
  <si>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</si>
  <si>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</si>
  <si>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</si>
  <si>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</si>
  <si>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</si>
  <si>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</si>
  <si>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</si>
  <si>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</si>
  <si>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</si>
  <si>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</si>
  <si>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</si>
  <si>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</si>
  <si>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</si>
  <si>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</si>
  <si>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</si>
  <si>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</si>
  <si>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</si>
  <si>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</si>
  <si>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</si>
  <si>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</si>
  <si>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</si>
  <si>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</si>
  <si>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</si>
  <si>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</si>
  <si>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</si>
  <si>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</si>
  <si>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</si>
  <si>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</si>
  <si>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</si>
  <si>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</si>
  <si>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</si>
  <si>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</si>
  <si>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</si>
  <si>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</si>
  <si>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</si>
  <si>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</si>
  <si>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</si>
  <si>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</si>
  <si>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</si>
  <si>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</si>
  <si>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</si>
  <si>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</si>
  <si>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</si>
  <si>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</si>
  <si>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</si>
  <si>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</si>
  <si>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</si>
  <si>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</si>
  <si>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</si>
  <si>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</si>
  <si>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</si>
  <si>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</si>
  <si>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</si>
  <si>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</si>
  <si>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</si>
  <si>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</si>
  <si>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</si>
  <si>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</si>
  <si>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</si>
  <si>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</si>
  <si>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</si>
  <si>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</si>
  <si>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</si>
  <si>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</si>
  <si>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</si>
  <si>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</si>
  <si>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</si>
  <si>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</si>
  <si>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</si>
  <si>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</si>
  <si>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</si>
  <si>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</si>
  <si>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</si>
  <si>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</si>
  <si>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</si>
  <si>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</si>
  <si>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</si>
  <si>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</si>
  <si>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</si>
  <si>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</si>
  <si>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</si>
  <si>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</si>
  <si>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</si>
  <si>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</si>
  <si>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</si>
  <si>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</si>
  <si>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</si>
  <si>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</si>
  <si>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</si>
  <si>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</si>
  <si>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</si>
  <si>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</si>
  <si>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</si>
  <si>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</si>
  <si>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</si>
  <si>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</si>
  <si>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</si>
  <si>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</si>
  <si>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</si>
  <si>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</si>
  <si>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</si>
  <si>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</si>
  <si>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</si>
  <si>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</si>
  <si>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</si>
  <si>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</si>
  <si>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</si>
  <si>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</si>
  <si>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</si>
  <si>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</si>
  <si>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</si>
  <si>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</si>
  <si>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</si>
  <si>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</si>
  <si>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</si>
  <si>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</si>
  <si>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</si>
  <si>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</si>
  <si>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</si>
  <si>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</si>
  <si>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</si>
  <si>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</si>
  <si>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</si>
  <si>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</si>
  <si>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</si>
  <si>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</si>
  <si>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</si>
  <si>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</si>
  <si>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</si>
  <si>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</si>
  <si>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</si>
  <si>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</si>
  <si>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</si>
  <si>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</si>
  <si>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</si>
  <si>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</si>
  <si>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</si>
  <si>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</si>
  <si>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</si>
  <si>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</si>
  <si>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</si>
  <si>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</si>
  <si>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</si>
  <si>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</si>
  <si>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</si>
  <si>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</si>
  <si>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</si>
  <si>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</si>
  <si>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</si>
  <si>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</si>
  <si>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</si>
  <si>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</si>
  <si>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</si>
  <si>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</si>
  <si>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</si>
  <si>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</si>
  <si>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</si>
  <si>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</si>
  <si>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</si>
  <si>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</si>
  <si>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</si>
  <si>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</si>
  <si>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</si>
  <si>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</si>
  <si>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</si>
  <si>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</si>
  <si>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</si>
  <si>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</si>
  <si>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</si>
  <si>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</si>
  <si>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</si>
  <si>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</si>
  <si>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</si>
  <si>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</si>
  <si>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</si>
  <si>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</si>
  <si>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</si>
  <si>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</si>
  <si>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</si>
  <si>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</si>
  <si>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</si>
  <si>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</si>
  <si>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</si>
  <si>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</si>
  <si>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</si>
  <si>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</si>
  <si>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</si>
  <si>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</si>
  <si>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</si>
  <si>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</si>
  <si>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</si>
  <si>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</si>
  <si>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</si>
  <si>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</si>
  <si>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</si>
  <si>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</si>
  <si>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</si>
  <si>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</si>
  <si>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</si>
  <si>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</si>
  <si>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</si>
  <si>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</si>
  <si>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</si>
  <si>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</si>
  <si>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</si>
  <si>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</si>
  <si>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</si>
  <si>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</si>
  <si>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</si>
  <si>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</si>
  <si>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</si>
  <si>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</si>
  <si>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</si>
  <si>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</si>
  <si>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</si>
  <si>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</si>
  <si>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</si>
  <si>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</si>
  <si>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</si>
  <si>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</si>
  <si>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</si>
  <si>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</si>
  <si>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</si>
  <si>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</si>
  <si>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</si>
  <si>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</si>
  <si>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</si>
  <si>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</si>
  <si>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</si>
  <si>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</si>
  <si>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</si>
  <si>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</si>
  <si>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</si>
  <si>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</si>
  <si>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</si>
  <si>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</si>
  <si>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</si>
  <si>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</si>
  <si>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</si>
  <si>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</si>
  <si>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</si>
  <si>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</si>
  <si>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</si>
  <si>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</si>
  <si>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</si>
  <si>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</si>
  <si>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</si>
  <si>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</si>
  <si>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</si>
  <si>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</si>
  <si>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</si>
  <si>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</si>
  <si>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</si>
  <si>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</si>
  <si>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</si>
  <si>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</si>
  <si>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</si>
  <si>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</si>
  <si>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</si>
  <si>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</si>
  <si>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</si>
  <si>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</si>
  <si>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</si>
  <si>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</si>
  <si>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</si>
  <si>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</si>
  <si>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</si>
  <si>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</si>
  <si>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</si>
  <si>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</si>
  <si>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</si>
  <si>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</si>
  <si>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</si>
  <si>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</si>
  <si>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</si>
  <si>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</si>
  <si>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</si>
  <si>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</si>
  <si>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</si>
  <si>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</si>
  <si>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</si>
  <si>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</si>
  <si>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</si>
  <si>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</si>
  <si>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</si>
  <si>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</si>
  <si>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</si>
  <si>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</si>
  <si>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</si>
  <si>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</si>
  <si>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</si>
  <si>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</si>
  <si>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</si>
  <si>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</si>
  <si>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</si>
  <si>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</si>
  <si>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</si>
  <si>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</si>
  <si>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</si>
  <si>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</si>
  <si>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</si>
  <si>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</si>
  <si>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</si>
  <si>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</si>
  <si>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</si>
  <si>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</si>
  <si>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</si>
  <si>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</si>
  <si>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</si>
  <si>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</si>
  <si>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</si>
  <si>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</si>
  <si>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</si>
  <si>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</si>
  <si>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</si>
  <si>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</si>
  <si>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</si>
  <si>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</si>
  <si>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</si>
  <si>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</si>
  <si>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</si>
  <si>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</si>
  <si>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</si>
  <si>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</si>
  <si>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</si>
  <si>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</si>
  <si>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</si>
  <si>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</si>
  <si>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</si>
  <si>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</si>
  <si>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</si>
  <si>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</si>
  <si>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</si>
  <si>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</si>
  <si>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</si>
  <si>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</si>
  <si>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</si>
  <si>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</si>
  <si>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</si>
  <si>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</si>
  <si>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</si>
  <si>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</si>
  <si>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</si>
  <si>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</si>
  <si>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</si>
  <si>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</si>
  <si>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</si>
  <si>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</si>
  <si>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</si>
  <si>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</si>
  <si>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</si>
  <si>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</si>
  <si>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</si>
  <si>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</si>
  <si>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</si>
  <si>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</si>
  <si>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</si>
  <si>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</si>
  <si>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</si>
  <si>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</si>
  <si>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</si>
  <si>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</si>
  <si>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</si>
  <si>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</si>
  <si>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</si>
  <si>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</si>
  <si>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</si>
  <si>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</si>
  <si>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</si>
  <si>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</si>
  <si>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</si>
  <si>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</si>
  <si>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</si>
  <si>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</si>
  <si>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</si>
  <si>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</si>
  <si>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</si>
  <si>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</si>
  <si>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</si>
  <si>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</si>
  <si>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</si>
  <si>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</si>
  <si>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</si>
  <si>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</si>
  <si>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</si>
  <si>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</si>
  <si>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</si>
  <si>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</si>
  <si>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</si>
  <si>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</si>
  <si>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</si>
  <si>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</si>
  <si>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</si>
  <si>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</si>
  <si>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</si>
  <si>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</si>
  <si>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</si>
  <si>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</si>
  <si>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</si>
  <si>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</si>
  <si>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</si>
  <si>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</si>
  <si>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</si>
  <si>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</si>
  <si>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</si>
  <si>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</si>
  <si>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</si>
  <si>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</si>
  <si>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</si>
  <si>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</si>
  <si>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</si>
  <si>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</si>
  <si>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</si>
  <si>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</si>
  <si>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</si>
  <si>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</si>
  <si>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</si>
  <si>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</si>
  <si>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</si>
  <si>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</si>
  <si>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</si>
  <si>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</si>
  <si>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</si>
  <si>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</si>
  <si>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</si>
  <si>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</si>
  <si>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</si>
  <si>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</si>
  <si>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</si>
  <si>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</si>
  <si>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</si>
  <si>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</si>
  <si>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</si>
  <si>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</si>
  <si>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</si>
  <si>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</si>
  <si>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</si>
  <si>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</si>
  <si>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</si>
  <si>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</si>
  <si>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</si>
  <si>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</si>
  <si>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</si>
  <si>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</si>
  <si>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</si>
  <si>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</si>
  <si>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</si>
  <si>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</si>
  <si>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</si>
  <si>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</si>
  <si>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</si>
  <si>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</si>
  <si>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</si>
  <si>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</si>
  <si>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</si>
  <si>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</si>
  <si>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</si>
  <si>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</si>
  <si>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</si>
  <si>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</si>
  <si>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</si>
  <si>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</si>
  <si>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</si>
  <si>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</si>
  <si>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</si>
  <si>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</si>
  <si>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</si>
  <si>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</si>
  <si>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</si>
  <si>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</si>
  <si>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</si>
  <si>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</si>
  <si>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</si>
  <si>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</si>
  <si>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</si>
  <si>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</si>
  <si>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</si>
  <si>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</si>
  <si>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</si>
  <si>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</si>
  <si>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</si>
  <si>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</si>
  <si>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</si>
  <si>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</si>
  <si>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</si>
  <si>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</si>
  <si>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</si>
  <si>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</si>
  <si>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</si>
  <si>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</si>
  <si>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</si>
  <si>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</si>
  <si>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</si>
  <si>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</si>
  <si>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</si>
  <si>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</si>
  <si>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</si>
  <si>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</si>
  <si>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</si>
  <si>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</si>
  <si>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</si>
  <si>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</si>
  <si>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</si>
  <si>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</si>
  <si>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</si>
  <si>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</si>
  <si>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</si>
  <si>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</si>
  <si>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</si>
  <si>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</si>
  <si>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</si>
  <si>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</si>
  <si>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</si>
  <si>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</si>
  <si>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</si>
  <si>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</si>
  <si>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</si>
  <si>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</si>
  <si>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</si>
  <si>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</si>
  <si>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</si>
  <si>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</si>
  <si>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</si>
  <si>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</si>
  <si>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</si>
  <si>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</si>
  <si>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</si>
  <si>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</si>
  <si>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</si>
  <si>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</si>
  <si>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</si>
  <si>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</si>
  <si>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</si>
  <si>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</si>
  <si>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</si>
  <si>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</si>
  <si>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</si>
  <si>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</si>
  <si>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</si>
  <si>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</si>
  <si>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</si>
  <si>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</si>
  <si>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</si>
  <si>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</si>
  <si>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</si>
  <si>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</si>
  <si>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</si>
  <si>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</si>
  <si>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</si>
  <si>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</si>
  <si>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</si>
  <si>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</si>
  <si>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</si>
  <si>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</si>
  <si>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</si>
  <si>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</si>
  <si>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</si>
  <si>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</si>
  <si>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</si>
  <si>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</si>
  <si>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</si>
  <si>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</si>
  <si>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</si>
  <si>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</si>
  <si>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</si>
  <si>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</si>
  <si>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</si>
  <si>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</si>
  <si>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</si>
  <si>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</si>
  <si>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</si>
  <si>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</si>
  <si>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</si>
  <si>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</si>
  <si>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</si>
  <si>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</si>
  <si>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</si>
  <si>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</si>
  <si>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</si>
  <si>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</si>
  <si>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</si>
  <si>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</si>
  <si>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</si>
  <si>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</si>
  <si>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</si>
  <si>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</si>
  <si>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</si>
  <si>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</si>
  <si>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</si>
  <si>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</si>
  <si>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</si>
  <si>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</si>
  <si>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</si>
  <si>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</si>
  <si>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</si>
  <si>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</si>
  <si>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</si>
  <si>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</si>
  <si>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</si>
  <si>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</si>
  <si>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</si>
  <si>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</si>
  <si>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</si>
  <si>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</si>
  <si>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</si>
  <si>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</si>
  <si>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</si>
  <si>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</si>
  <si>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</si>
  <si>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</si>
  <si>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</si>
  <si>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</si>
  <si>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</si>
  <si>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</si>
  <si>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</si>
  <si>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</si>
  <si>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</si>
  <si>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</si>
  <si>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</si>
  <si>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</si>
  <si>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</si>
  <si>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</si>
  <si>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</si>
  <si>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</si>
  <si>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</si>
  <si>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</si>
  <si>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</si>
  <si>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</si>
  <si>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</si>
  <si>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</si>
  <si>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</si>
  <si>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</si>
  <si>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</si>
  <si>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</si>
  <si>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</si>
  <si>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</si>
  <si>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</si>
  <si>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</si>
  <si>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</si>
  <si>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</si>
  <si>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</si>
  <si>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</si>
  <si>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</si>
  <si>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</si>
  <si>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</si>
  <si>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</si>
  <si>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</si>
  <si>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</si>
  <si>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</si>
  <si>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</si>
  <si>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</si>
  <si>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</si>
  <si>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</si>
  <si>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</si>
  <si>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</si>
  <si>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</si>
  <si>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</si>
  <si>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</si>
  <si>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</si>
  <si>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</si>
  <si>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</si>
  <si>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</si>
  <si>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</si>
  <si>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</si>
  <si>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</si>
  <si>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</si>
  <si>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</si>
  <si>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</si>
  <si>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</si>
  <si>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</si>
  <si>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</si>
  <si>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</si>
  <si>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</si>
  <si>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</si>
  <si>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</si>
  <si>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</si>
  <si>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</si>
  <si>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</si>
  <si>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</si>
  <si>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</si>
  <si>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</si>
  <si>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</si>
  <si>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</si>
  <si>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</si>
  <si>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</si>
  <si>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</si>
  <si>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</si>
  <si>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</si>
  <si>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</si>
  <si>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</si>
  <si>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</si>
  <si>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</si>
  <si>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</si>
  <si>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</si>
  <si>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</si>
  <si>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</si>
  <si>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</si>
  <si>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</si>
  <si>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</si>
  <si>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</si>
  <si>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</si>
  <si>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</si>
  <si>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</si>
  <si>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</si>
  <si>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</si>
  <si>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</si>
  <si>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</si>
  <si>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</si>
  <si>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</si>
  <si>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</si>
  <si>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</si>
  <si>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</si>
  <si>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</si>
  <si>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</si>
  <si>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</si>
  <si>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</si>
  <si>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</si>
  <si>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</si>
  <si>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</si>
  <si>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</si>
  <si>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</si>
  <si>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</si>
  <si>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</si>
  <si>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</si>
  <si>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</si>
  <si>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</si>
  <si>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</si>
  <si>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</si>
  <si>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</si>
  <si>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</si>
  <si>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</si>
  <si>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</si>
  <si>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</si>
  <si>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</si>
  <si>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</si>
  <si>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</si>
  <si>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</si>
  <si>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</si>
  <si>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</si>
  <si>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</si>
  <si>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</si>
  <si>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</si>
  <si>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</si>
  <si>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</si>
  <si>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</si>
  <si>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</si>
  <si>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</si>
  <si>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</si>
  <si>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</si>
  <si>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</si>
  <si>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</si>
  <si>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</si>
  <si>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</si>
  <si>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</si>
  <si>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</si>
  <si>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</si>
  <si>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</si>
  <si>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</si>
  <si>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</si>
  <si>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</si>
  <si>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</si>
  <si>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</si>
  <si>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</si>
  <si>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</si>
  <si>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</si>
  <si>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</si>
  <si>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</si>
  <si>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</si>
  <si>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</si>
  <si>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</si>
  <si>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</si>
  <si>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</si>
  <si>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</si>
  <si>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</si>
  <si>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</si>
  <si>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</si>
  <si>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</si>
  <si>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</si>
  <si>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</si>
  <si>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</si>
  <si>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</si>
  <si>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</si>
  <si>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</si>
  <si>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</si>
  <si>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</si>
  <si>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</si>
  <si>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</si>
  <si>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</si>
  <si>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</si>
  <si>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</si>
  <si>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</si>
  <si>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</si>
  <si>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</si>
  <si>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</si>
  <si>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</si>
  <si>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</si>
  <si>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</si>
  <si>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</si>
  <si>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</si>
  <si>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</si>
  <si>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</si>
  <si>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</si>
  <si>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</si>
  <si>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</si>
  <si>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</si>
  <si>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</si>
  <si>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</si>
  <si>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</si>
  <si>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</si>
  <si>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</si>
  <si>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</si>
  <si>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</si>
  <si>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</si>
  <si>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</si>
  <si>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</si>
  <si>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</si>
  <si>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</si>
  <si>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</si>
  <si>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</si>
  <si>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</si>
  <si>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</si>
  <si>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</si>
  <si>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</si>
  <si>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</si>
  <si>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</si>
  <si>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</si>
  <si>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</si>
  <si>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</si>
  <si>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</si>
  <si>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</si>
  <si>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</si>
  <si>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</si>
  <si>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</si>
  <si>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</si>
  <si>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</si>
  <si>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</si>
  <si>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</si>
  <si>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</si>
  <si>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</si>
  <si>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</si>
  <si>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</si>
  <si>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</si>
  <si>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</si>
  <si>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</si>
  <si>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</si>
  <si>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</si>
  <si>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</si>
  <si>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</si>
  <si>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</si>
  <si>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</si>
  <si>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</si>
  <si>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</si>
  <si>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</si>
  <si>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</si>
  <si>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</si>
  <si>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</si>
  <si>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</si>
  <si>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</si>
  <si>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</si>
  <si>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</si>
  <si>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</si>
  <si>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</si>
  <si>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</si>
  <si>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</si>
  <si>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</si>
  <si>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</si>
  <si>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</si>
  <si>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</si>
  <si>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</si>
  <si>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</si>
  <si>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</si>
  <si>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</si>
  <si>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</si>
  <si>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</si>
  <si>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</si>
  <si>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</si>
  <si>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</si>
  <si>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</si>
  <si>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</si>
  <si>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</si>
  <si>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</si>
  <si>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</si>
  <si>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</si>
  <si>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</si>
  <si>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</si>
  <si>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</si>
  <si>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</si>
  <si>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</si>
  <si>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</si>
  <si>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</si>
  <si>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</si>
  <si>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</si>
  <si>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</si>
  <si>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</si>
  <si>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</si>
  <si>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</si>
  <si>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</si>
  <si>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</si>
  <si>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</si>
  <si>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</si>
  <si>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</si>
  <si>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</si>
  <si>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</si>
  <si>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</si>
  <si>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</si>
  <si>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</si>
  <si>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</si>
  <si>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</si>
  <si>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</si>
  <si>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</si>
  <si>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</si>
  <si>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</si>
  <si>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</si>
  <si>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</si>
  <si>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</si>
  <si>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</si>
  <si>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</si>
  <si>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</si>
  <si>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</si>
  <si>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</si>
  <si>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</si>
  <si>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</si>
  <si>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</si>
  <si>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</si>
  <si>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</si>
  <si>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</si>
  <si>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</si>
  <si>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</si>
  <si>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</si>
  <si>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</si>
  <si>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</si>
  <si>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</si>
  <si>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</si>
  <si>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</si>
  <si>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</si>
  <si>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</si>
  <si>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</si>
  <si>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</si>
  <si>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</si>
  <si>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</si>
  <si>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</si>
  <si>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</si>
  <si>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</si>
  <si>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</si>
  <si>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</si>
  <si>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</si>
  <si>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</si>
  <si>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</si>
  <si>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</si>
  <si>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</si>
  <si>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</si>
  <si>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</si>
  <si>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</si>
  <si>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</si>
  <si>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</si>
  <si>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</si>
  <si>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</si>
  <si>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</si>
  <si>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</si>
  <si>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</si>
  <si>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</si>
  <si>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</si>
  <si>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</si>
  <si>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</si>
  <si>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</si>
  <si>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</si>
  <si>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</si>
  <si>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</si>
  <si>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</si>
  <si>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</si>
  <si>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</si>
  <si>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</si>
  <si>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</si>
  <si>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</si>
  <si>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</si>
  <si>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</si>
  <si>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</si>
  <si>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</si>
  <si>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</si>
  <si>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</si>
  <si>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</si>
  <si>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</si>
  <si>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</si>
  <si>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</si>
  <si>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</si>
  <si>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</si>
  <si>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</si>
  <si>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</si>
  <si>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</si>
  <si>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</si>
  <si>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</si>
  <si>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</si>
  <si>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</si>
  <si>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</si>
  <si>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</si>
  <si>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</si>
  <si>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</si>
  <si>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</si>
  <si>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</si>
  <si>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</si>
  <si>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</si>
  <si>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</si>
  <si>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</si>
  <si>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</si>
  <si>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</si>
  <si>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</si>
  <si>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</si>
  <si>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</si>
  <si>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</si>
  <si>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</si>
  <si>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</si>
  <si>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</si>
  <si>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</si>
  <si>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</si>
  <si>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</si>
  <si>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</si>
  <si>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</si>
  <si>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</si>
  <si>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</si>
  <si>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</si>
  <si>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</si>
  <si>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</si>
  <si>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</si>
  <si>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</si>
  <si>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</si>
  <si>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</si>
  <si>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</si>
  <si>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</si>
  <si>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</si>
  <si>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</si>
  <si>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</si>
  <si>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</si>
  <si>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</si>
  <si>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</si>
  <si>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</si>
  <si>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</si>
  <si>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</si>
  <si>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</si>
  <si>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</si>
  <si>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</si>
  <si>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</si>
  <si>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</si>
  <si>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</si>
  <si>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</si>
  <si>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</si>
  <si>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</si>
  <si>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</si>
  <si>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</si>
  <si>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</si>
  <si>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</si>
  <si>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</si>
  <si>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</si>
  <si>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</si>
  <si>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</si>
  <si>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</si>
  <si>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</si>
  <si>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</si>
  <si>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</si>
  <si>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</si>
  <si>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</si>
  <si>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</si>
  <si>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</si>
  <si>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</si>
  <si>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</si>
  <si>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</si>
  <si>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</si>
  <si>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</si>
  <si>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</si>
  <si>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</si>
  <si>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</si>
  <si>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</si>
  <si>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</si>
  <si>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</si>
  <si>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</si>
  <si>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</si>
  <si>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</si>
  <si>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</si>
  <si>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</si>
  <si>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</si>
  <si>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</si>
  <si>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</si>
  <si>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</si>
  <si>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</si>
  <si>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</si>
  <si>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</si>
  <si>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</si>
  <si>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</si>
  <si>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</si>
  <si>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</si>
  <si>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</si>
  <si>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</si>
  <si>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</si>
  <si>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</si>
  <si>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</si>
  <si>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</si>
  <si>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</si>
  <si>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</si>
  <si>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</si>
  <si>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</si>
  <si>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</si>
  <si>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</si>
  <si>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</si>
  <si>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</si>
  <si>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</si>
  <si>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</si>
  <si>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</si>
  <si>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</si>
  <si>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</si>
  <si>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</si>
  <si>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</si>
  <si>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</si>
  <si>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</si>
  <si>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</si>
  <si>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</si>
  <si>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</si>
  <si>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</si>
  <si>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</si>
  <si>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</si>
  <si>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</si>
  <si>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</si>
  <si>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</si>
  <si>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</si>
  <si>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</si>
  <si>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</si>
  <si>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</si>
  <si>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</si>
  <si>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</si>
  <si>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</si>
  <si>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</si>
  <si>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</si>
  <si>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</si>
  <si>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</si>
  <si>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</si>
  <si>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</si>
  <si>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</si>
  <si>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</si>
  <si>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</si>
  <si>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</si>
  <si>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</si>
  <si>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</si>
  <si>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</si>
  <si>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</si>
  <si>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</si>
  <si>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</si>
  <si>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</si>
  <si>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</si>
  <si>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</si>
  <si>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</si>
  <si>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</si>
  <si>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</si>
  <si>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</si>
  <si>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</si>
  <si>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</si>
  <si>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</si>
  <si>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</si>
  <si>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</si>
  <si>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</si>
  <si>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</si>
  <si>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</si>
  <si>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</si>
  <si>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</si>
  <si>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</si>
  <si>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</si>
  <si>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</si>
  <si>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</si>
  <si>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</si>
  <si>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</si>
  <si>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</si>
  <si>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</si>
  <si>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</si>
  <si>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</si>
  <si>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</si>
  <si>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</si>
  <si>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</si>
  <si>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</si>
  <si>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</si>
  <si>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</si>
  <si>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</si>
  <si>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</si>
  <si>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</si>
  <si>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</si>
  <si>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</si>
  <si>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</si>
  <si>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</si>
  <si>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</si>
  <si>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</si>
  <si>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</si>
  <si>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</si>
  <si>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</si>
  <si>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</si>
  <si>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</si>
  <si>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</si>
  <si>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</si>
  <si>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</si>
  <si>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</si>
  <si>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</si>
  <si>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</si>
  <si>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</si>
  <si>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</si>
  <si>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</si>
  <si>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</si>
  <si>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</si>
  <si>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</si>
  <si>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</si>
  <si>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</si>
  <si>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</si>
  <si>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</si>
  <si>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</si>
  <si>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</si>
  <si>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</si>
  <si>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</si>
  <si>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</si>
  <si>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</si>
  <si>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</si>
  <si>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</si>
  <si>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</si>
  <si>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</si>
  <si>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</si>
  <si>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</si>
  <si>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</si>
  <si>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</si>
  <si>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</si>
  <si>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</si>
  <si>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</si>
  <si>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</si>
  <si>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</si>
  <si>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</si>
  <si>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</si>
  <si>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</si>
  <si>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</si>
  <si>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</si>
  <si>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</si>
  <si>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</si>
  <si>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</si>
  <si>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</si>
  <si>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</si>
  <si>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</si>
  <si>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</si>
  <si>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</si>
  <si>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</si>
  <si>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</si>
  <si>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</si>
  <si>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</si>
  <si>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</si>
  <si>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</si>
  <si>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</si>
  <si>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</si>
  <si>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</si>
  <si>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</si>
  <si>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</si>
  <si>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</si>
  <si>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</si>
  <si>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</si>
  <si>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</si>
  <si>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</si>
  <si>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</si>
  <si>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</si>
  <si>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</si>
  <si>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</si>
  <si>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</si>
  <si>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</si>
  <si>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</si>
  <si>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</si>
  <si>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</si>
  <si>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</si>
  <si>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</si>
  <si>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</si>
  <si>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</si>
  <si>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</si>
  <si>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</si>
  <si>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</si>
  <si>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</si>
  <si>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</si>
  <si>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</si>
  <si>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</si>
  <si>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</si>
  <si>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</si>
  <si>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</si>
  <si>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</si>
  <si>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</si>
  <si>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</si>
  <si>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</si>
  <si>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</si>
  <si>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</si>
  <si>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</si>
  <si>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</si>
  <si>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</si>
  <si>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</si>
  <si>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</si>
  <si>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</si>
  <si>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</si>
  <si>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</si>
  <si>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</si>
  <si>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</si>
  <si>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</si>
  <si>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</si>
  <si>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</si>
  <si>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</si>
  <si>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</si>
  <si>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</si>
  <si>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</si>
  <si>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</si>
  <si>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</si>
  <si>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</si>
  <si>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</si>
  <si>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</si>
  <si>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</si>
  <si>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</si>
  <si>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</si>
  <si>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</si>
  <si>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</si>
  <si>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</si>
  <si>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</si>
  <si>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</si>
  <si>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</si>
  <si>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</si>
  <si>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</si>
  <si>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</si>
  <si>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</si>
  <si>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</si>
  <si>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</si>
  <si>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</si>
  <si>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</si>
  <si>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</si>
  <si>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</si>
  <si>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</si>
  <si>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</si>
  <si>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</si>
  <si>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</si>
  <si>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</si>
  <si>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</si>
  <si>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</si>
  <si>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</si>
  <si>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</si>
  <si>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</si>
  <si>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</si>
  <si>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</si>
  <si>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</si>
  <si>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</si>
  <si>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</si>
  <si>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</si>
  <si>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</si>
  <si>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</si>
  <si>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</si>
  <si>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</si>
  <si>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</si>
  <si>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</si>
  <si>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</si>
  <si>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</si>
  <si>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</si>
  <si>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</si>
  <si>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</si>
  <si>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</si>
  <si>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</si>
  <si>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</si>
  <si>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</si>
  <si>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</si>
  <si>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</si>
  <si>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</si>
  <si>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</si>
  <si>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</si>
  <si>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</si>
  <si>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</si>
  <si>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</si>
  <si>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</si>
  <si>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</si>
  <si>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</si>
  <si>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</si>
  <si>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</si>
  <si>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</si>
  <si>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</si>
  <si>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</si>
  <si>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</si>
  <si>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</si>
  <si>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</si>
  <si>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</si>
  <si>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</si>
  <si>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</si>
  <si>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</si>
  <si>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</si>
  <si>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</si>
  <si>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</si>
  <si>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</si>
  <si>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</si>
  <si>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</si>
  <si>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</si>
  <si>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</si>
  <si>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</si>
  <si>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</si>
  <si>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</si>
  <si>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</si>
  <si>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</si>
  <si>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</si>
  <si>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</si>
  <si>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</si>
  <si>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</si>
  <si>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</si>
  <si>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</si>
  <si>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</si>
  <si>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</si>
  <si>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</si>
  <si>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</si>
  <si>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</si>
  <si>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</si>
  <si>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</si>
  <si>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</si>
  <si>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</si>
  <si>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</si>
  <si>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</si>
  <si>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</si>
  <si>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</si>
  <si>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</si>
  <si>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</si>
  <si>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</si>
  <si>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</si>
  <si>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</si>
  <si>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</si>
  <si>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</si>
  <si>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</si>
  <si>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</si>
  <si>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</si>
  <si>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</si>
  <si>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</si>
  <si>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</si>
  <si>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</si>
  <si>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</si>
  <si>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</si>
  <si>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</si>
  <si>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</si>
  <si>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</si>
  <si>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</si>
  <si>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</si>
  <si>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</si>
  <si>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</si>
  <si>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</si>
  <si>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</si>
  <si>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</si>
  <si>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</si>
  <si>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</si>
  <si>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</si>
  <si>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</si>
  <si>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</si>
  <si>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</si>
  <si>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</si>
  <si>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</si>
  <si>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</si>
  <si>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</si>
  <si>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</si>
  <si>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</si>
  <si>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</si>
  <si>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</si>
  <si>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</si>
  <si>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</si>
  <si>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</si>
  <si>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</si>
  <si>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</si>
  <si>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</si>
  <si>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</si>
  <si>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</si>
  <si>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</si>
  <si>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</si>
  <si>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</si>
  <si>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</si>
  <si>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</si>
  <si>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</si>
  <si>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</si>
  <si>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</si>
  <si>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</si>
  <si>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</si>
  <si>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</si>
  <si>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</si>
  <si>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</si>
  <si>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</si>
  <si>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</si>
  <si>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</si>
  <si>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</si>
  <si>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</si>
  <si>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</si>
  <si>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</si>
  <si>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</si>
  <si>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</si>
  <si>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</si>
  <si>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</si>
  <si>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</si>
  <si>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</si>
  <si>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</si>
  <si>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</si>
  <si>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</si>
  <si>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</si>
  <si>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</si>
  <si>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</si>
  <si>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</si>
  <si>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</si>
  <si>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</si>
  <si>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</si>
  <si>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</si>
  <si>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</si>
  <si>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</si>
  <si>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</si>
  <si>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</si>
  <si>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</si>
  <si>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</si>
  <si>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</si>
  <si>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</si>
  <si>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</si>
  <si>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</si>
  <si>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</si>
  <si>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</si>
  <si>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</si>
  <si>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</si>
  <si>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</si>
  <si>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</si>
  <si>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</si>
  <si>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</si>
  <si>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</si>
  <si>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</si>
  <si>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</si>
  <si>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</si>
  <si>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</si>
  <si>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</si>
  <si>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</si>
  <si>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</si>
  <si>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</si>
  <si>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</si>
  <si>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</si>
  <si>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</si>
  <si>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</si>
  <si>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</si>
  <si>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</si>
  <si>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</si>
  <si>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</si>
  <si>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</si>
  <si>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</si>
  <si>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</si>
  <si>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</si>
  <si>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</si>
  <si>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</si>
  <si>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</si>
  <si>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</si>
  <si>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</si>
  <si>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</si>
  <si>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</si>
  <si>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</si>
  <si>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</si>
  <si>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</si>
  <si>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</si>
  <si>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</si>
  <si>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</si>
  <si>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</si>
  <si>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</si>
  <si>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</si>
  <si>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</si>
  <si>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</si>
  <si>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</si>
  <si>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</si>
  <si>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</si>
  <si>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</si>
  <si>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</si>
  <si>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</si>
  <si>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</si>
  <si>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</si>
  <si>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</si>
  <si>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</si>
  <si>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</si>
  <si>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</si>
  <si>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</si>
  <si>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</si>
  <si>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</si>
  <si>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</si>
  <si>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</si>
  <si>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</si>
  <si>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</si>
  <si>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</si>
  <si>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</si>
  <si>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</si>
  <si>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</si>
  <si>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</si>
  <si>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</si>
  <si>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</si>
  <si>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</si>
  <si>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</si>
  <si>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</si>
  <si>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</si>
  <si>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</si>
  <si>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</si>
  <si>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</si>
  <si>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</si>
  <si>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</si>
  <si>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</si>
  <si>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</si>
  <si>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</si>
  <si>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</si>
  <si>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</si>
  <si>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</si>
  <si>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</si>
  <si>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</si>
  <si>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</si>
  <si>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</si>
  <si>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</si>
  <si>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</si>
  <si>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</si>
  <si>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</si>
  <si>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</si>
  <si>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</si>
  <si>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</si>
  <si>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</si>
  <si>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</si>
  <si>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</si>
  <si>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</si>
  <si>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</si>
  <si>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</si>
  <si>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</si>
  <si>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</si>
  <si>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</si>
  <si>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</si>
  <si>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</si>
  <si>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</si>
  <si>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</si>
  <si>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</si>
  <si>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</si>
  <si>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</si>
  <si>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</si>
  <si>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</si>
  <si>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</si>
  <si>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</si>
  <si>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</si>
  <si>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</si>
  <si>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</si>
  <si>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</si>
  <si>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</si>
  <si>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</si>
  <si>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</si>
  <si>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</si>
  <si>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</si>
  <si>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</si>
  <si>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</si>
  <si>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</si>
  <si>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</si>
  <si>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</si>
  <si>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</si>
  <si>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</si>
  <si>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</si>
  <si>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</si>
  <si>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</si>
  <si>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</si>
  <si>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</si>
  <si>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</si>
  <si>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</si>
  <si>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</si>
  <si>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</si>
  <si>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</si>
  <si>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</si>
  <si>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</si>
  <si>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</si>
  <si>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</si>
  <si>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</si>
  <si>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</si>
  <si>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</si>
  <si>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</si>
  <si>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</si>
  <si>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</si>
  <si>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</si>
  <si>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</si>
  <si>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</si>
  <si>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</si>
  <si>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</si>
  <si>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</si>
  <si>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</si>
  <si>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</si>
  <si>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</si>
  <si>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</si>
  <si>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</si>
  <si>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</si>
  <si>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</si>
  <si>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</si>
  <si>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</si>
  <si>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</si>
  <si>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</si>
  <si>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</si>
  <si>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</si>
  <si>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</si>
  <si>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</si>
  <si>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</si>
  <si>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</si>
  <si>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</si>
  <si>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</si>
  <si>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</si>
  <si>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</si>
  <si>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</si>
  <si>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</si>
  <si>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</si>
  <si>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</si>
  <si>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</si>
  <si>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</si>
  <si>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</si>
  <si>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</si>
  <si>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</si>
  <si>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</si>
  <si>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</si>
  <si>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</si>
  <si>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</si>
  <si>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</si>
  <si>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</si>
  <si>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</si>
  <si>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</si>
  <si>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</si>
  <si>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</si>
  <si>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</si>
  <si>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</si>
  <si>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</si>
  <si>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</si>
  <si>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</si>
  <si>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</si>
  <si>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</si>
  <si>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</si>
  <si>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</si>
  <si>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</si>
  <si>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</si>
  <si>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</si>
  <si>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</si>
  <si>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</si>
  <si>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</si>
  <si>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</si>
  <si>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</si>
  <si>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</si>
  <si>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</si>
  <si>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</si>
  <si>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</si>
  <si>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</si>
  <si>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</si>
  <si>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</si>
  <si>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</si>
  <si>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</si>
  <si>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</si>
  <si>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</si>
  <si>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</si>
  <si>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</si>
  <si>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</si>
  <si>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</si>
  <si>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</si>
  <si>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</si>
  <si>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</si>
  <si>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</si>
  <si>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</si>
  <si>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</si>
  <si>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</si>
  <si>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</si>
  <si>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</si>
  <si>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</si>
  <si>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</si>
  <si>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</si>
  <si>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</si>
  <si>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</si>
  <si>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</si>
  <si>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</si>
  <si>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</si>
  <si>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</si>
  <si>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</si>
  <si>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</si>
  <si>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</si>
  <si>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</si>
  <si>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</si>
  <si>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</si>
  <si>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</si>
  <si>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</si>
  <si>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</si>
  <si>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</si>
  <si>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</si>
  <si>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</si>
  <si>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</si>
  <si>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</si>
  <si>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</si>
  <si>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</si>
  <si>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</si>
  <si>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</si>
  <si>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</si>
  <si>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</si>
  <si>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</si>
  <si>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</si>
  <si>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</si>
  <si>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</si>
  <si>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</si>
  <si>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</si>
  <si>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</si>
  <si>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</si>
  <si>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</si>
  <si>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</si>
  <si>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</si>
  <si>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</si>
  <si>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</si>
  <si>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</si>
  <si>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</si>
  <si>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</si>
  <si>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</si>
  <si>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</si>
  <si>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</si>
  <si>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</si>
  <si>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</si>
  <si>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</si>
  <si>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</si>
  <si>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</si>
  <si>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</si>
  <si>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</si>
  <si>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</si>
  <si>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</si>
  <si>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</si>
  <si>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</si>
  <si>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</si>
  <si>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</si>
  <si>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</si>
  <si>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</si>
  <si>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</si>
  <si>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</si>
  <si>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</si>
  <si>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</si>
  <si>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</si>
  <si>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</si>
  <si>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</si>
  <si>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</si>
  <si>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</si>
  <si>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</si>
  <si>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</si>
  <si>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</si>
  <si>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</si>
  <si>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</si>
  <si>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</si>
  <si>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</si>
  <si>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</si>
  <si>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</si>
  <si>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</si>
  <si>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</si>
  <si>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</si>
  <si>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</si>
  <si>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</si>
  <si>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</si>
  <si>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</si>
  <si>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</si>
  <si>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</si>
  <si>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</si>
  <si>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</si>
  <si>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</si>
  <si>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</si>
  <si>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</si>
  <si>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</si>
  <si>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</si>
  <si>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</si>
  <si>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</si>
  <si>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</si>
  <si>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</si>
  <si>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</si>
  <si>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</si>
  <si>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</si>
  <si>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</si>
  <si>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</si>
  <si>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</si>
  <si>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</si>
  <si>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</si>
  <si>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</si>
  <si>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</si>
  <si>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</si>
  <si>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</si>
  <si>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</si>
  <si>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</si>
  <si>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</si>
  <si>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</si>
  <si>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</si>
  <si>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</si>
  <si>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</si>
  <si>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</si>
  <si>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</si>
  <si>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</si>
  <si>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</si>
  <si>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</si>
  <si>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</si>
  <si>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</si>
  <si>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</si>
  <si>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</si>
  <si>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</si>
  <si>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</si>
  <si>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</si>
  <si>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</si>
  <si>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</si>
  <si>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</si>
  <si>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</si>
  <si>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</si>
  <si>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</si>
  <si>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</si>
  <si>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</si>
  <si>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</si>
  <si>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</si>
  <si>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</si>
  <si>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</si>
  <si>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</si>
  <si>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</si>
  <si>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</si>
  <si>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</si>
  <si>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</si>
  <si>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</si>
  <si>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</si>
  <si>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</si>
  <si>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</si>
  <si>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</si>
  <si>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</si>
  <si>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</si>
  <si>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</si>
  <si>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</si>
  <si>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</si>
  <si>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</si>
  <si>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</si>
  <si>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</si>
  <si>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</si>
  <si>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</si>
  <si>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</si>
  <si>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</si>
  <si>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</si>
  <si>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</si>
  <si>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</si>
  <si>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</si>
  <si>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</si>
  <si>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</si>
  <si>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</si>
  <si>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</si>
  <si>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</si>
  <si>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</si>
  <si>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</si>
  <si>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</si>
  <si>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</si>
  <si>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</si>
  <si>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</si>
  <si>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</si>
  <si>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</si>
  <si>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</si>
  <si>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</si>
  <si>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</si>
  <si>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</si>
  <si>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</si>
  <si>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</si>
  <si>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</si>
  <si>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</si>
  <si>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</si>
  <si>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</si>
  <si>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</si>
  <si>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</si>
  <si>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</si>
  <si>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</si>
  <si>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</si>
  <si>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</si>
  <si>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</si>
  <si>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</si>
  <si>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</si>
  <si>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</si>
  <si>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</si>
  <si>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</si>
  <si>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</si>
  <si>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</si>
  <si>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</si>
  <si>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</si>
  <si>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</si>
  <si>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</si>
  <si>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</si>
  <si>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</si>
  <si>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</si>
  <si>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</si>
  <si>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</si>
  <si>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</si>
  <si>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</si>
  <si>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</si>
  <si>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</si>
  <si>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</si>
  <si>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</si>
  <si>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</si>
  <si>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</si>
  <si>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</si>
  <si>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</si>
  <si>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</si>
  <si>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</si>
  <si>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</si>
  <si>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</si>
  <si>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</si>
  <si>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</si>
  <si>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</si>
  <si>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</si>
  <si>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</si>
  <si>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</si>
  <si>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</si>
  <si>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</si>
  <si>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</si>
  <si>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</si>
  <si>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</si>
  <si>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</si>
  <si>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</si>
  <si>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</si>
  <si>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</si>
  <si>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</si>
  <si>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</si>
  <si>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</si>
  <si>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</si>
  <si>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</si>
  <si>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</si>
  <si>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</si>
  <si>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</si>
  <si>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</si>
  <si>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</si>
  <si>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</si>
  <si>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</si>
  <si>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</si>
  <si>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</si>
  <si>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</si>
  <si>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</si>
  <si>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</si>
  <si>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</si>
  <si>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</si>
  <si>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</si>
  <si>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</si>
  <si>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</si>
  <si>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</si>
  <si>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</si>
  <si>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</si>
  <si>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</si>
  <si>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</si>
  <si>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</si>
  <si>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</si>
  <si>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</si>
  <si>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</si>
  <si>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</si>
  <si>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</si>
  <si>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</si>
  <si>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</si>
  <si>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</si>
  <si>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</si>
  <si>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</si>
  <si>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</si>
  <si>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</si>
  <si>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</si>
  <si>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</si>
  <si>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</si>
  <si>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</si>
  <si>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</si>
  <si>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</si>
  <si>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</si>
  <si>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</si>
  <si>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</si>
  <si>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</si>
  <si>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</si>
  <si>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</si>
  <si>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</si>
  <si>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</si>
  <si>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</si>
  <si>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</si>
  <si>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</si>
  <si>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</si>
  <si>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</si>
  <si>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</si>
  <si>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</si>
  <si>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</si>
  <si>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</si>
  <si>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</si>
  <si>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</si>
  <si>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</si>
  <si>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</si>
  <si>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</si>
  <si>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</si>
  <si>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</si>
  <si>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</si>
  <si>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</si>
  <si>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</si>
  <si>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</si>
  <si>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</si>
  <si>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</si>
  <si>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</si>
  <si>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</si>
  <si>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</si>
  <si>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</si>
  <si>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</si>
  <si>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</si>
  <si>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</si>
  <si>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</si>
  <si>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</si>
  <si>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</si>
  <si>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</si>
  <si>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</si>
  <si>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</si>
  <si>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</si>
  <si>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</si>
  <si>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</si>
  <si>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</si>
  <si>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</si>
  <si>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</si>
  <si>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</si>
  <si>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</si>
  <si>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</si>
  <si>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</si>
  <si>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</si>
  <si>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</si>
  <si>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</si>
  <si>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</si>
  <si>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</si>
  <si>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</si>
  <si>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</si>
  <si>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</si>
  <si>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</si>
  <si>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</si>
  <si>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</si>
  <si>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</si>
  <si>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</si>
  <si>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</si>
  <si>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</si>
  <si>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</si>
  <si>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</si>
  <si>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</si>
  <si>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</si>
  <si>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</si>
  <si>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</si>
  <si>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</si>
  <si>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</si>
  <si>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</si>
  <si>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</si>
  <si>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</si>
  <si>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</si>
  <si>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</si>
  <si>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</si>
  <si>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</si>
  <si>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</si>
  <si>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</si>
  <si>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</si>
  <si>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</si>
  <si>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</si>
  <si>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</si>
  <si>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</si>
  <si>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</si>
  <si>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</si>
  <si>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</si>
  <si>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</si>
  <si>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</si>
  <si>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</si>
  <si>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</si>
  <si>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</si>
  <si>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</si>
  <si>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</si>
  <si>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</si>
  <si>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</si>
  <si>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</si>
  <si>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</si>
  <si>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</si>
  <si>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</si>
  <si>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</si>
  <si>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</si>
  <si>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</si>
  <si>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</si>
  <si>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</si>
  <si>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</si>
  <si>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</si>
  <si>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</si>
  <si>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</si>
  <si>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</si>
  <si>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</si>
  <si>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</si>
  <si>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</si>
  <si>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</si>
  <si>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</si>
  <si>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</si>
  <si>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</si>
  <si>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</si>
  <si>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</si>
  <si>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</si>
  <si>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</si>
  <si>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</si>
  <si>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</si>
  <si>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</si>
  <si>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</si>
  <si>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</si>
  <si>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</si>
  <si>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</si>
  <si>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</si>
  <si>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</si>
  <si>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</si>
  <si>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</si>
  <si>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</si>
  <si>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</si>
  <si>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</si>
  <si>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</si>
  <si>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</si>
  <si>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</si>
  <si>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</si>
  <si>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</si>
  <si>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</si>
  <si>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</si>
  <si>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</si>
  <si>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</si>
  <si>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</si>
  <si>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</si>
  <si>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</si>
  <si>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</si>
  <si>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</si>
  <si>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</si>
  <si>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</si>
  <si>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</si>
  <si>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</si>
  <si>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</si>
  <si>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</si>
  <si>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</si>
  <si>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</si>
  <si>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</si>
  <si>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</si>
  <si>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</si>
  <si>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</si>
  <si>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</si>
  <si>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</si>
  <si>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</si>
  <si>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</si>
  <si>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</si>
  <si>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</si>
  <si>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</si>
  <si>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</si>
  <si>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</si>
  <si>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</si>
  <si>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</si>
  <si>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</si>
  <si>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</si>
  <si>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</si>
  <si>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</si>
  <si>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</si>
  <si>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</si>
  <si>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</si>
  <si>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</si>
  <si>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</si>
  <si>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</si>
  <si>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</si>
  <si>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</si>
  <si>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</si>
  <si>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</si>
  <si>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</si>
  <si>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</si>
  <si>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</si>
  <si>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</si>
  <si>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</si>
  <si>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</si>
  <si>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</si>
  <si>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</si>
  <si>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</si>
  <si>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</si>
  <si>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</si>
  <si>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</si>
  <si>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</si>
  <si>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</si>
  <si>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</si>
  <si>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</si>
  <si>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</si>
  <si>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</si>
  <si>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</si>
  <si>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</si>
  <si>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</si>
  <si>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</si>
  <si>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</si>
  <si>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</si>
  <si>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</si>
  <si>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</si>
  <si>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</si>
  <si>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</si>
  <si>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</si>
  <si>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</si>
  <si>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</si>
  <si>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</si>
  <si>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</si>
  <si>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</si>
  <si>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</si>
  <si>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</si>
  <si>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</si>
  <si>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</si>
  <si>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</si>
  <si>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</si>
  <si>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</si>
  <si>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</si>
  <si>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</si>
  <si>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</si>
  <si>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</si>
  <si>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</si>
  <si>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</si>
  <si>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</si>
  <si>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</si>
  <si>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</si>
  <si>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</si>
  <si>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</si>
  <si>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</si>
  <si>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</si>
  <si>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</si>
  <si>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</si>
  <si>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</si>
  <si>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</si>
  <si>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</si>
  <si>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</si>
  <si>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</si>
  <si>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</si>
  <si>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</si>
  <si>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</si>
  <si>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</si>
  <si>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</si>
  <si>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</si>
  <si>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</si>
  <si>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</si>
  <si>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</si>
  <si>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</si>
  <si>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</si>
  <si>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</si>
  <si>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</si>
  <si>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</si>
  <si>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</si>
  <si>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</si>
  <si>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</si>
  <si>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</si>
  <si>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</si>
  <si>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</si>
  <si>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</si>
  <si>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</si>
  <si>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</si>
  <si>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</si>
  <si>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</si>
  <si>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</si>
  <si>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</si>
  <si>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</si>
  <si>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</si>
  <si>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</si>
  <si>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</si>
  <si>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</si>
  <si>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</si>
  <si>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</si>
  <si>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</si>
  <si>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</si>
  <si>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</si>
  <si>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</si>
  <si>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</si>
  <si>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</si>
  <si>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</si>
  <si>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</si>
  <si>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</si>
  <si>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</si>
  <si>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</si>
  <si>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</si>
  <si>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</si>
  <si>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</si>
  <si>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</si>
  <si>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</si>
  <si>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</si>
  <si>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</si>
  <si>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</si>
  <si>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</si>
  <si>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</si>
  <si>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</si>
  <si>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</si>
  <si>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</si>
  <si>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</si>
  <si>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</si>
  <si>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</si>
  <si>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</si>
  <si>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</si>
  <si>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</si>
  <si>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</si>
  <si>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</si>
  <si>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</si>
  <si>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</si>
  <si>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</si>
  <si>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</si>
  <si>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</si>
  <si>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</si>
  <si>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</si>
  <si>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</si>
  <si>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</si>
  <si>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</si>
  <si>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</si>
  <si>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</si>
  <si>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</si>
  <si>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</si>
  <si>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</si>
  <si>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</si>
  <si>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</si>
  <si>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</si>
  <si>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</si>
  <si>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</si>
  <si>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</si>
  <si>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</si>
  <si>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</si>
  <si>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</si>
  <si>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</si>
  <si>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</si>
  <si>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</si>
  <si>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</si>
  <si>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</si>
  <si>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</si>
  <si>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</si>
  <si>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</si>
  <si>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</si>
  <si>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</si>
  <si>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</si>
  <si>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</si>
  <si>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</si>
  <si>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</si>
  <si>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</si>
  <si>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</si>
  <si>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</si>
  <si>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</si>
  <si>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</si>
  <si>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</si>
  <si>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</si>
  <si>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</si>
  <si>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</si>
  <si>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</si>
  <si>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</si>
  <si>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</si>
  <si>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</si>
  <si>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</si>
  <si>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</si>
  <si>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</si>
  <si>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</si>
  <si>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</si>
  <si>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</si>
  <si>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</si>
  <si>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</si>
  <si>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</si>
  <si>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</si>
  <si>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</si>
  <si>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</si>
  <si>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</si>
  <si>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</si>
  <si>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</si>
  <si>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</si>
  <si>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</si>
  <si>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</si>
  <si>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</si>
  <si>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</si>
  <si>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</si>
  <si>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</si>
  <si>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</si>
  <si>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</si>
  <si>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</si>
  <si>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</si>
  <si>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</si>
  <si>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</si>
  <si>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</si>
  <si>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</si>
  <si>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</si>
  <si>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</si>
  <si>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</si>
  <si>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</si>
  <si>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</si>
  <si>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</si>
  <si>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</si>
  <si>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</si>
  <si>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</si>
  <si>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</si>
  <si>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</si>
  <si>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</si>
  <si>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</si>
  <si>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</si>
  <si>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</si>
  <si>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</si>
  <si>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</si>
  <si>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</si>
  <si>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</si>
  <si>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</si>
  <si>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</si>
  <si>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</si>
  <si>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</si>
  <si>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</si>
  <si>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</si>
  <si>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</si>
  <si>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</si>
  <si>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</si>
  <si>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</si>
  <si>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</si>
  <si>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</si>
  <si>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</si>
  <si>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</si>
  <si>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</si>
  <si>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</si>
  <si>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</si>
  <si>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</si>
  <si>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</si>
  <si>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</si>
  <si>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</si>
  <si>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</si>
  <si>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</si>
  <si>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</si>
  <si>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</si>
  <si>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</si>
  <si>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</si>
  <si>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</si>
  <si>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</si>
  <si>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</si>
  <si>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</si>
  <si>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</si>
  <si>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</si>
  <si>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</si>
  <si>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</si>
  <si>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</si>
  <si>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</si>
  <si>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</si>
  <si>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</si>
  <si>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</si>
  <si>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</si>
  <si>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</si>
  <si>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</si>
  <si>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</si>
  <si>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</si>
  <si>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</si>
  <si>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</si>
  <si>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</si>
  <si>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</si>
  <si>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</si>
  <si>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</si>
  <si>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</si>
  <si>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</si>
  <si>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</si>
  <si>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</si>
  <si>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</si>
  <si>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</si>
  <si>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</si>
  <si>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</si>
  <si>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</si>
  <si>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</si>
  <si>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</si>
  <si>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</si>
  <si>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</si>
  <si>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</si>
  <si>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</si>
  <si>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</si>
  <si>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</si>
  <si>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</si>
  <si>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</si>
  <si>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</si>
  <si>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</si>
  <si>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</si>
  <si>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</si>
  <si>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</si>
  <si>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</si>
  <si>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</si>
  <si>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</si>
  <si>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</si>
  <si>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</si>
  <si>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</si>
  <si>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</si>
  <si>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</si>
  <si>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</si>
  <si>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</si>
  <si>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</si>
  <si>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</si>
  <si>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</si>
  <si>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</si>
  <si>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</si>
  <si>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</si>
  <si>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</si>
  <si>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</si>
  <si>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</si>
  <si>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</si>
  <si>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</si>
  <si>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</si>
  <si>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</si>
  <si>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</si>
  <si>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</si>
  <si>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</si>
  <si>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</si>
  <si>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</si>
  <si>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</si>
  <si>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</si>
  <si>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</si>
  <si>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</si>
  <si>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</si>
  <si>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</si>
  <si>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</si>
  <si>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</si>
  <si>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</si>
  <si>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</si>
  <si>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</si>
  <si>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</si>
  <si>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</si>
  <si>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</si>
  <si>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</si>
  <si>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</si>
  <si>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</si>
  <si>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</si>
  <si>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</si>
  <si>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</si>
  <si>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</si>
  <si>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</si>
  <si>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</si>
  <si>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</si>
  <si>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</si>
  <si>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</si>
  <si>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</si>
  <si>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</si>
  <si>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</si>
  <si>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</si>
  <si>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</si>
  <si>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</si>
  <si>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</si>
  <si>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</si>
  <si>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</si>
  <si>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</si>
  <si>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</si>
  <si>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</si>
  <si>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</si>
  <si>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</si>
  <si>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</si>
  <si>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</si>
  <si>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</si>
  <si>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</si>
  <si>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</si>
  <si>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</si>
  <si>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</si>
  <si>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</si>
  <si>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</si>
  <si>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</si>
  <si>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</si>
  <si>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</si>
  <si>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</si>
  <si>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</si>
  <si>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</si>
  <si>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</si>
  <si>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</si>
  <si>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</si>
  <si>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</si>
  <si>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</si>
  <si>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</si>
  <si>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</si>
  <si>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</si>
  <si>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</si>
  <si>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</si>
  <si>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</si>
  <si>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</si>
  <si>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</si>
  <si>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</si>
  <si>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</si>
  <si>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</si>
  <si>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</si>
  <si>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</si>
  <si>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</si>
  <si>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</si>
  <si>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</si>
  <si>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</si>
  <si>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</si>
  <si>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</si>
  <si>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</si>
  <si>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</si>
  <si>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</si>
  <si>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</si>
  <si>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</si>
  <si>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</si>
  <si>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</si>
  <si>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</si>
  <si>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</si>
  <si>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</si>
  <si>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</si>
  <si>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</si>
  <si>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</si>
  <si>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</si>
  <si>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</si>
  <si>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</si>
  <si>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</si>
  <si>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</si>
  <si>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</si>
  <si>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</si>
  <si>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</si>
  <si>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</si>
  <si>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</si>
  <si>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</si>
  <si>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</si>
  <si>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</si>
  <si>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</si>
  <si>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</si>
  <si>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</si>
  <si>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</si>
  <si>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</si>
  <si>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</si>
  <si>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</si>
  <si>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</si>
  <si>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</si>
  <si>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</si>
  <si>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</si>
  <si>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</si>
  <si>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</si>
  <si>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</si>
  <si>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</si>
  <si>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</si>
  <si>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</si>
  <si>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</si>
  <si>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</si>
  <si>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</si>
  <si>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</si>
  <si>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</si>
  <si>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</si>
  <si>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</si>
  <si>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</si>
  <si>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</si>
  <si>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</si>
  <si>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</si>
  <si>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</si>
  <si>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</si>
  <si>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</si>
  <si>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</si>
  <si>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</si>
  <si>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</si>
  <si>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</si>
  <si>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</si>
  <si>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</si>
  <si>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</si>
  <si>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</si>
  <si>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</si>
  <si>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</si>
  <si>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</si>
  <si>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</si>
  <si>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</si>
  <si>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</si>
  <si>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</si>
  <si>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</si>
  <si>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</si>
  <si>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</si>
  <si>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</si>
  <si>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</si>
  <si>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</si>
  <si>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</si>
  <si>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</si>
  <si>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</si>
  <si>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</si>
  <si>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</si>
  <si>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</si>
  <si>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</si>
  <si>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</si>
  <si>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</si>
  <si>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</si>
  <si>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</si>
  <si>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</si>
  <si>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</si>
  <si>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</si>
  <si>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</si>
  <si>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</si>
  <si>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</si>
  <si>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</si>
  <si>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</si>
  <si>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</si>
  <si>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</si>
  <si>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</si>
  <si>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</si>
  <si>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</si>
  <si>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</si>
  <si>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</si>
  <si>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</si>
  <si>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</si>
  <si>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</si>
  <si>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</si>
  <si>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</si>
  <si>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</si>
  <si>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</si>
  <si>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</si>
  <si>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</si>
  <si>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</si>
  <si>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</si>
  <si>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</si>
  <si>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</si>
  <si>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</si>
  <si>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</si>
  <si>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</si>
  <si>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</si>
  <si>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</si>
  <si>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</si>
  <si>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</si>
  <si>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</si>
  <si>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</si>
  <si>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</si>
  <si>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</si>
  <si>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</si>
  <si>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</si>
  <si>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</si>
  <si>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</si>
  <si>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</si>
  <si>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</si>
  <si>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</si>
  <si>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</si>
  <si>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</si>
  <si>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</si>
  <si>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</si>
  <si>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</si>
  <si>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</si>
  <si>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</si>
  <si>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</si>
  <si>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</si>
  <si>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</si>
  <si>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</si>
  <si>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</si>
  <si>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</si>
  <si>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</si>
  <si>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</si>
  <si>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</si>
  <si>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</si>
  <si>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</si>
  <si>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</si>
  <si>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</si>
  <si>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</si>
  <si>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</si>
  <si>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</si>
  <si>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</si>
  <si>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</si>
  <si>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</si>
  <si>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</si>
  <si>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</si>
  <si>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</si>
  <si>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</si>
  <si>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</si>
  <si>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</si>
  <si>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</si>
  <si>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</si>
  <si>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</si>
  <si>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</si>
  <si>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</si>
  <si>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</si>
  <si>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</si>
  <si>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</si>
  <si>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</si>
  <si>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</si>
  <si>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</si>
  <si>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</si>
  <si>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</si>
  <si>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</si>
  <si>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</si>
  <si>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</si>
  <si>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</si>
  <si>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</si>
  <si>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</si>
  <si>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</si>
  <si>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</si>
  <si>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</si>
  <si>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</si>
  <si>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</si>
  <si>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</si>
  <si>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</si>
  <si>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</si>
  <si>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</si>
  <si>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</si>
  <si>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</si>
  <si>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</si>
  <si>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</si>
  <si>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</si>
  <si>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</si>
  <si>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</si>
  <si>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</si>
  <si>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</si>
  <si>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</si>
  <si>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</si>
  <si>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</si>
  <si>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</si>
  <si>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</si>
  <si>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</si>
  <si>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</si>
  <si>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</si>
  <si>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</si>
  <si>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</si>
  <si>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</si>
  <si>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</si>
  <si>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</si>
  <si>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</si>
  <si>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</si>
  <si>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</si>
  <si>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</si>
  <si>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</si>
  <si>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</si>
  <si>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</si>
  <si>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</si>
  <si>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</si>
  <si>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</si>
  <si>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</si>
  <si>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</si>
  <si>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</si>
  <si>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</si>
  <si>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</si>
  <si>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</si>
  <si>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</si>
  <si>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</si>
  <si>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</si>
  <si>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</si>
  <si>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</si>
  <si>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</si>
  <si>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</si>
  <si>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</si>
  <si>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</si>
  <si>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</si>
  <si>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</si>
  <si>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</si>
  <si>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</si>
  <si>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</si>
  <si>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</si>
  <si>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</si>
  <si>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</si>
  <si>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</si>
  <si>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</si>
  <si>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</si>
  <si>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</si>
  <si>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</si>
  <si>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</si>
  <si>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</si>
  <si>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</si>
  <si>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</si>
  <si>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</si>
  <si>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</si>
  <si>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</si>
  <si>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</si>
  <si>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</si>
  <si>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</si>
  <si>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</si>
  <si>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</si>
  <si>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</si>
  <si>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</si>
  <si>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</si>
  <si>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</si>
  <si>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</si>
  <si>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</si>
  <si>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</si>
  <si>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</si>
  <si>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</si>
  <si>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</si>
  <si>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</si>
  <si>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</si>
  <si>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</si>
  <si>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</si>
  <si>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</si>
  <si>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</si>
  <si>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</si>
  <si>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</si>
  <si>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</si>
  <si>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</si>
  <si>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</si>
  <si>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</si>
  <si>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</si>
  <si>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</si>
  <si>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</si>
  <si>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</si>
  <si>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</si>
  <si>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</si>
  <si>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</si>
  <si>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</si>
  <si>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</si>
  <si>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</si>
  <si>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</si>
  <si>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</si>
  <si>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</si>
  <si>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</si>
  <si>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</si>
  <si>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</si>
  <si>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</si>
  <si>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</si>
  <si>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</si>
  <si>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</si>
  <si>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</si>
  <si>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</si>
  <si>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</si>
  <si>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</si>
  <si>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</si>
  <si>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</si>
  <si>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</si>
  <si>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</si>
  <si>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</si>
  <si>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</si>
  <si>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</si>
  <si>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</si>
  <si>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</si>
  <si>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</si>
  <si>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</si>
  <si>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</si>
  <si>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</si>
  <si>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</si>
  <si>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</si>
  <si>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</si>
  <si>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</si>
  <si>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</si>
  <si>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</si>
  <si>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</si>
  <si>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</si>
  <si>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</si>
  <si>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</si>
  <si>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</si>
  <si>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</si>
  <si>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</si>
  <si>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</si>
  <si>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</si>
  <si>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</si>
  <si>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</si>
  <si>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</si>
  <si>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</si>
  <si>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</si>
  <si>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</si>
  <si>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</si>
  <si>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</si>
  <si>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</si>
  <si>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</si>
  <si>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</si>
  <si>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</si>
  <si>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</si>
  <si>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</si>
  <si>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</si>
  <si>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</si>
  <si>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</si>
  <si>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</si>
  <si>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</si>
  <si>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</si>
  <si>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</si>
  <si>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</si>
  <si>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</si>
  <si>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</si>
  <si>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</si>
  <si>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</si>
  <si>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</si>
  <si>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</si>
  <si>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</si>
  <si>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</si>
  <si>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</si>
  <si>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</si>
  <si>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</si>
  <si>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</si>
  <si>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</si>
  <si>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</si>
  <si>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</si>
  <si>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</si>
  <si>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</si>
  <si>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</si>
  <si>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</si>
  <si>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</si>
  <si>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</si>
  <si>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</si>
  <si>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</si>
  <si>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</si>
  <si>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</si>
  <si>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</si>
  <si>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</si>
  <si>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</si>
  <si>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</si>
  <si>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</si>
  <si>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</si>
  <si>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</si>
  <si>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</si>
  <si>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</si>
  <si>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</si>
  <si>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</si>
  <si>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</si>
  <si>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</si>
  <si>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</si>
  <si>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</si>
  <si>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</si>
  <si>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</si>
  <si>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</si>
  <si>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</si>
  <si>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</si>
  <si>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</si>
  <si>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</si>
  <si>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</si>
  <si>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</si>
  <si>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</si>
  <si>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</si>
  <si>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</si>
  <si>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</si>
  <si>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</si>
  <si>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</si>
  <si>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</si>
  <si>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</si>
  <si>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</si>
  <si>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</si>
  <si>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</si>
  <si>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</si>
  <si>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</si>
  <si>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</si>
  <si>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</si>
  <si>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</si>
  <si>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</si>
  <si>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</si>
  <si>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</si>
  <si>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</si>
  <si>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</si>
  <si>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</si>
  <si>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</si>
  <si>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</si>
  <si>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</si>
  <si>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</si>
  <si>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</si>
  <si>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</si>
  <si>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</si>
  <si>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</si>
  <si>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</si>
  <si>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</si>
  <si>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</si>
  <si>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</si>
  <si>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</si>
  <si>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</si>
  <si>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</si>
  <si>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</si>
  <si>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</si>
  <si>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</si>
  <si>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</si>
  <si>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</si>
  <si>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</si>
  <si>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</si>
  <si>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</si>
  <si>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</si>
  <si>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</si>
  <si>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</si>
  <si>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</si>
  <si>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</si>
  <si>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</si>
  <si>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</si>
  <si>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</si>
  <si>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</si>
  <si>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</si>
  <si>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</si>
  <si>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</si>
  <si>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</si>
  <si>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</si>
  <si>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</si>
  <si>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</si>
  <si>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</si>
  <si>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</si>
  <si>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</si>
  <si>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</si>
  <si>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</si>
  <si>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</si>
  <si>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</si>
  <si>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</si>
  <si>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</si>
  <si>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</si>
  <si>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</si>
  <si>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</si>
  <si>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</si>
  <si>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</si>
  <si>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</si>
  <si>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</si>
  <si>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</si>
  <si>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</si>
  <si>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</si>
  <si>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</si>
  <si>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</si>
  <si>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</si>
  <si>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</si>
  <si>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</si>
  <si>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</si>
  <si>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</si>
  <si>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</si>
  <si>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</si>
  <si>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</si>
  <si>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</si>
  <si>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</si>
  <si>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</si>
  <si>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</si>
  <si>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</si>
  <si>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</si>
  <si>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</si>
  <si>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</si>
  <si>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</si>
  <si>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</si>
  <si>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</si>
  <si>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</si>
  <si>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</si>
  <si>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</si>
  <si>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</si>
  <si>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</si>
  <si>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</si>
  <si>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</si>
  <si>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</si>
  <si>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</si>
  <si>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</si>
  <si>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</si>
  <si>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</si>
  <si>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</si>
  <si>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</si>
  <si>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</si>
  <si>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</si>
  <si>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</si>
  <si>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</si>
  <si>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</si>
  <si>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</si>
  <si>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</si>
  <si>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</si>
  <si>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</si>
  <si>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</si>
  <si>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</si>
  <si>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</si>
  <si>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</si>
  <si>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</si>
  <si>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</si>
  <si>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</si>
  <si>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</si>
  <si>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</si>
  <si>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</si>
  <si>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</si>
  <si>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</si>
  <si>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</si>
  <si>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</si>
  <si>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</si>
  <si>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</si>
  <si>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</si>
  <si>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</si>
  <si>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</si>
  <si>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</si>
  <si>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</si>
  <si>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</si>
  <si>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</si>
  <si>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</si>
  <si>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</si>
  <si>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</si>
  <si>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</si>
  <si>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</si>
  <si>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</si>
  <si>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</si>
  <si>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</si>
  <si>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</si>
  <si>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</si>
  <si>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</si>
  <si>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</si>
  <si>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</si>
  <si>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</si>
  <si>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</si>
  <si>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</si>
  <si>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</si>
  <si>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</si>
  <si>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</si>
  <si>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</si>
  <si>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</si>
  <si>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</si>
  <si>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</si>
  <si>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</si>
  <si>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</si>
  <si>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</si>
  <si>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</si>
  <si>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</si>
  <si>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</si>
  <si>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</si>
  <si>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</si>
  <si>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</si>
  <si>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</si>
  <si>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</si>
  <si>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</si>
  <si>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</si>
  <si>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</si>
  <si>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</si>
  <si>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</si>
  <si>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</si>
  <si>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</si>
  <si>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</si>
  <si>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</si>
  <si>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</si>
  <si>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</si>
  <si>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</si>
  <si>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</si>
  <si>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</si>
  <si>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</si>
  <si>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</si>
  <si>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</si>
  <si>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</si>
  <si>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</si>
  <si>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</si>
  <si>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</si>
  <si>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</si>
  <si>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</si>
  <si>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</si>
  <si>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</si>
  <si>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</si>
  <si>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</si>
  <si>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</si>
  <si>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</si>
  <si>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</si>
  <si>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</si>
  <si>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</si>
  <si>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</si>
  <si>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</si>
  <si>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</si>
  <si>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</si>
  <si>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</si>
  <si>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</si>
  <si>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</si>
  <si>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</si>
  <si>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</si>
  <si>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</si>
  <si>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</si>
  <si>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</si>
  <si>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</si>
  <si>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</si>
  <si>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</si>
  <si>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</si>
  <si>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</si>
  <si>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</si>
  <si>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</si>
  <si>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</si>
  <si>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</si>
  <si>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</si>
  <si>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</si>
  <si>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</si>
  <si>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</si>
  <si>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</si>
  <si>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</si>
  <si>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</si>
  <si>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</si>
  <si>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</si>
  <si>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</si>
  <si>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</si>
  <si>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</si>
  <si>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</si>
  <si>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</si>
  <si>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</si>
  <si>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</si>
  <si>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</si>
  <si>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</si>
  <si>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</si>
  <si>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</si>
  <si>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</si>
  <si>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</si>
  <si>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</si>
  <si>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</si>
  <si>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</si>
  <si>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</si>
  <si>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</si>
  <si>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</si>
  <si>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</si>
  <si>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</si>
  <si>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</si>
  <si>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</si>
  <si>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</si>
  <si>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</si>
  <si>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</si>
  <si>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</si>
  <si>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</si>
  <si>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</si>
  <si>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</si>
  <si>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</si>
  <si>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</si>
  <si>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</si>
  <si>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</si>
  <si>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</si>
  <si>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</si>
  <si>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</si>
  <si>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</si>
  <si>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</si>
  <si>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</si>
  <si>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</si>
  <si>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</si>
  <si>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</si>
  <si>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</si>
  <si>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</si>
  <si>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</si>
  <si>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</si>
  <si>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</si>
  <si>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</si>
  <si>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</si>
  <si>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</si>
  <si>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</si>
  <si>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</si>
  <si>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</si>
  <si>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</si>
  <si>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</si>
  <si>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</si>
  <si>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</si>
  <si>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</si>
  <si>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</si>
  <si>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</si>
  <si>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</si>
  <si>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</si>
  <si>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</si>
  <si>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</si>
  <si>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</si>
  <si>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</si>
  <si>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</si>
  <si>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</si>
  <si>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</si>
  <si>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</si>
  <si>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</si>
  <si>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</si>
  <si>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</si>
  <si>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</si>
  <si>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</si>
  <si>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</si>
  <si>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</si>
  <si>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</si>
  <si>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</si>
  <si>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</si>
  <si>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</si>
  <si>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</si>
  <si>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</si>
  <si>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</si>
  <si>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</si>
  <si>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</si>
  <si>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</si>
  <si>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</si>
  <si>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</si>
  <si>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</si>
  <si>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</si>
  <si>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</si>
  <si>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</si>
  <si>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</si>
  <si>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</si>
  <si>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</si>
  <si>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</si>
  <si>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</si>
  <si>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</si>
  <si>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</si>
  <si>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</si>
  <si>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</si>
  <si>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</si>
  <si>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</si>
  <si>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</si>
  <si>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</si>
  <si>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</si>
  <si>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</si>
  <si>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</si>
  <si>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</si>
  <si>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</si>
  <si>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</si>
  <si>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</si>
  <si>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</si>
  <si>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</si>
  <si>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</si>
  <si>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</si>
  <si>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</si>
  <si>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</si>
  <si>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</si>
  <si>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</si>
  <si>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</si>
  <si>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</si>
  <si>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</si>
  <si>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</si>
  <si>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</si>
  <si>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</si>
  <si>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</si>
  <si>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</si>
  <si>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</si>
  <si>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</si>
  <si>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</si>
  <si>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</si>
  <si>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</si>
  <si>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</si>
  <si>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</si>
  <si>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</si>
  <si>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</si>
  <si>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</si>
  <si>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</si>
  <si>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</si>
  <si>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</si>
  <si>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</si>
  <si>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</si>
  <si>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</si>
  <si>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</si>
  <si>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</si>
  <si>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</si>
  <si>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</si>
  <si>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</si>
  <si>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</si>
  <si>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</si>
  <si>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</si>
  <si>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</si>
  <si>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</si>
  <si>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</si>
  <si>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</si>
  <si>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</si>
  <si>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</si>
  <si>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</si>
  <si>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</si>
  <si>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</si>
  <si>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</si>
  <si>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</si>
  <si>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</si>
  <si>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</si>
  <si>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</si>
  <si>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</si>
  <si>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</si>
  <si>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</si>
  <si>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</si>
  <si>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</si>
  <si>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</si>
  <si>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</si>
  <si>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</si>
  <si>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</si>
  <si>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</si>
  <si>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</si>
  <si>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</si>
  <si>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</si>
  <si>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</si>
  <si>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</si>
  <si>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</si>
  <si>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</si>
  <si>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</si>
  <si>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</si>
  <si>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</si>
  <si>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</si>
  <si>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</si>
  <si>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</si>
  <si>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</si>
  <si>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</si>
  <si>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</si>
  <si>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</si>
  <si>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</si>
  <si>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</si>
  <si>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</si>
  <si>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</si>
  <si>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</si>
  <si>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</si>
  <si>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</si>
  <si>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</si>
  <si>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</si>
  <si>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</si>
  <si>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</si>
  <si>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</si>
  <si>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</si>
  <si>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</si>
  <si>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</si>
  <si>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</si>
  <si>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</si>
  <si>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</si>
  <si>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</si>
  <si>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</si>
  <si>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</si>
  <si>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</si>
  <si>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</si>
  <si>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</si>
  <si>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</si>
  <si>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</si>
  <si>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</si>
  <si>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</si>
  <si>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</si>
  <si>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</si>
  <si>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</si>
  <si>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</si>
  <si>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</si>
  <si>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</si>
  <si>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</si>
  <si>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</si>
  <si>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</si>
  <si>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</si>
  <si>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</si>
  <si>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</si>
  <si>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</si>
  <si>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</si>
  <si>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</si>
  <si>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</si>
  <si>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</si>
  <si>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</si>
  <si>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</si>
  <si>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</si>
  <si>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</si>
  <si>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</si>
  <si>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</si>
  <si>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</si>
  <si>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</si>
  <si>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</si>
  <si>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</si>
  <si>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</si>
  <si>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</si>
  <si>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</si>
  <si>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</si>
  <si>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</si>
  <si>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</si>
  <si>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</si>
  <si>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</si>
  <si>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</si>
  <si>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</si>
  <si>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</si>
  <si>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</si>
  <si>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</si>
  <si>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</si>
  <si>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</si>
  <si>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</si>
  <si>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</si>
  <si>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</si>
  <si>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</si>
  <si>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</si>
  <si>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</si>
  <si>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</si>
  <si>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</si>
  <si>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</si>
  <si>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</si>
  <si>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</si>
  <si>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</si>
  <si>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</si>
  <si>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</si>
  <si>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</si>
  <si>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</si>
  <si>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</si>
  <si>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</si>
  <si>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</si>
  <si>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</si>
  <si>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</si>
  <si>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</si>
  <si>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</si>
  <si>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</si>
  <si>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</si>
  <si>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</si>
  <si>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</si>
  <si>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</si>
  <si>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</si>
  <si>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</si>
  <si>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</si>
  <si>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</si>
  <si>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</si>
  <si>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</si>
  <si>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</si>
  <si>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</si>
  <si>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</si>
  <si>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</si>
  <si>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</si>
  <si>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</si>
  <si>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</si>
  <si>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</si>
  <si>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</si>
  <si>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</si>
  <si>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</si>
  <si>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</si>
  <si>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</si>
  <si>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</si>
  <si>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</si>
  <si>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</si>
  <si>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</si>
  <si>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</si>
  <si>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</si>
  <si>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</si>
  <si>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</si>
  <si>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</si>
  <si>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</si>
  <si>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</si>
  <si>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</si>
  <si>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</si>
  <si>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</si>
  <si>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</si>
  <si>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</si>
  <si>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</si>
  <si>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</si>
  <si>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</si>
  <si>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</si>
  <si>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</si>
  <si>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</si>
  <si>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</si>
  <si>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</si>
  <si>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</si>
  <si>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</si>
  <si>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</si>
  <si>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</si>
  <si>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</si>
  <si>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</si>
  <si>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</si>
  <si>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</si>
  <si>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</si>
  <si>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</si>
  <si>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</si>
  <si>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</si>
  <si>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</si>
  <si>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</si>
  <si>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</si>
  <si>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</si>
  <si>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</si>
  <si>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</si>
  <si>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</si>
  <si>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</si>
  <si>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</si>
  <si>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</si>
  <si>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</si>
  <si>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</si>
  <si>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</si>
  <si>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</si>
  <si>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</si>
  <si>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</si>
  <si>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</si>
  <si>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</si>
  <si>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</si>
  <si>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</si>
  <si>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</si>
  <si>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</si>
  <si>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</si>
  <si>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</si>
  <si>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</si>
  <si>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</si>
  <si>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</si>
  <si>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</si>
  <si>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</si>
  <si>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</si>
  <si>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</si>
  <si>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</si>
  <si>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</si>
  <si>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</si>
  <si>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</si>
  <si>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</si>
  <si>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</si>
  <si>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</si>
  <si>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</si>
  <si>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</si>
  <si>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</si>
  <si>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</si>
  <si>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</si>
  <si>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</si>
  <si>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</si>
  <si>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</si>
  <si>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</si>
  <si>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</si>
  <si>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</si>
  <si>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</si>
  <si>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</si>
  <si>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</si>
  <si>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</si>
  <si>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</si>
  <si>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</si>
  <si>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</si>
  <si>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</si>
  <si>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</si>
  <si>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</si>
  <si>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</si>
  <si>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</si>
  <si>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</si>
  <si>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</si>
  <si>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</si>
  <si>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</si>
  <si>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</si>
  <si>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</si>
  <si>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</si>
  <si>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</si>
  <si>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</si>
  <si>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</si>
  <si>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</si>
  <si>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</si>
  <si>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</si>
  <si>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</si>
  <si>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</si>
  <si>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</si>
  <si>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</si>
  <si>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</si>
  <si>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</si>
  <si>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</si>
  <si>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</si>
  <si>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</si>
  <si>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</si>
  <si>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</si>
  <si>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</si>
  <si>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</si>
  <si>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</si>
  <si>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</si>
  <si>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</si>
  <si>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</si>
  <si>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</si>
  <si>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</si>
  <si>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</si>
  <si>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</si>
  <si>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</si>
  <si>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</si>
  <si>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</si>
  <si>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</si>
  <si>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</si>
  <si>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</si>
  <si>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</si>
  <si>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</si>
  <si>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</si>
  <si>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</si>
  <si>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</si>
  <si>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</si>
  <si>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</si>
  <si>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</si>
  <si>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</si>
  <si>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</si>
  <si>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</si>
  <si>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</si>
  <si>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</si>
  <si>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</si>
  <si>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</si>
  <si>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</si>
  <si>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</si>
  <si>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</si>
  <si>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</si>
  <si>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</si>
  <si>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</si>
  <si>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</si>
  <si>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</si>
  <si>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</si>
  <si>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</si>
  <si>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</si>
  <si>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</si>
  <si>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</si>
  <si>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</si>
  <si>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</si>
  <si>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</si>
  <si>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</si>
  <si>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</si>
  <si>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</si>
  <si>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</si>
  <si>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</si>
  <si>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</si>
  <si>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</si>
  <si>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</si>
  <si>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</si>
  <si>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</si>
  <si>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</si>
  <si>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</si>
  <si>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</si>
  <si>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</si>
  <si>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</si>
  <si>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</si>
  <si>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</si>
  <si>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</si>
  <si>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</si>
  <si>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</si>
  <si>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</si>
  <si>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</si>
  <si>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</si>
  <si>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</si>
  <si>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</si>
  <si>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</si>
  <si>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</si>
  <si>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</si>
  <si>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</si>
  <si>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</si>
  <si>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</si>
  <si>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</si>
  <si>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</si>
  <si>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</si>
  <si>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</si>
  <si>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</si>
  <si>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</si>
  <si>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</si>
  <si>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</si>
  <si>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</si>
  <si>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</si>
  <si>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</si>
  <si>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</si>
  <si>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</si>
  <si>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</si>
  <si>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</si>
  <si>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</si>
  <si>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</si>
  <si>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</si>
  <si>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</si>
  <si>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</si>
  <si>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</si>
  <si>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</si>
  <si>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</si>
  <si>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</si>
  <si>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</si>
  <si>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</si>
  <si>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</si>
  <si>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</si>
  <si>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</si>
  <si>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</si>
  <si>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</si>
  <si>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</si>
  <si>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</si>
  <si>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</si>
  <si>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</si>
  <si>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</si>
  <si>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</si>
  <si>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</si>
  <si>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</si>
  <si>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</si>
  <si>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</si>
  <si>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</si>
  <si>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</si>
  <si>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</si>
  <si>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</si>
  <si>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</si>
  <si>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</si>
  <si>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</si>
  <si>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</si>
  <si>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</si>
  <si>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</si>
  <si>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</si>
  <si>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</si>
  <si>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</si>
  <si>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</si>
  <si>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</si>
  <si>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</si>
  <si>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</si>
  <si>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</si>
  <si>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</si>
  <si>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</si>
  <si>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</si>
  <si>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</si>
  <si>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</si>
  <si>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</si>
  <si>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</si>
  <si>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</si>
  <si>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</si>
  <si>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</si>
  <si>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</si>
  <si>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</si>
  <si>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</si>
  <si>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</si>
  <si>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</si>
  <si>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</si>
  <si>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</si>
  <si>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</si>
  <si>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</si>
  <si>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</si>
  <si>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</si>
  <si>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</si>
  <si>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</si>
  <si>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</si>
  <si>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</si>
  <si>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</si>
  <si>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</si>
  <si>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</si>
  <si>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</si>
  <si>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</si>
  <si>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</si>
  <si>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</si>
  <si>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</si>
  <si>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</si>
  <si>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</si>
  <si>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</si>
  <si>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</si>
  <si>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</si>
  <si>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</si>
  <si>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</si>
  <si>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</si>
  <si>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</si>
  <si>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</si>
  <si>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</si>
  <si>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</si>
  <si>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</si>
  <si>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</si>
  <si>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</si>
  <si>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</si>
  <si>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</si>
  <si>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</si>
  <si>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</si>
  <si>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</si>
  <si>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</si>
  <si>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</si>
  <si>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</si>
  <si>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</si>
  <si>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</si>
  <si>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</si>
  <si>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</si>
  <si>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</si>
  <si>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</si>
  <si>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</si>
  <si>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</si>
  <si>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</si>
  <si>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</si>
  <si>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</si>
  <si>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</si>
  <si>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</si>
  <si>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</si>
  <si>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</si>
  <si>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</si>
  <si>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</si>
  <si>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</si>
  <si>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</si>
  <si>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</si>
  <si>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</si>
  <si>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</si>
  <si>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</si>
  <si>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</si>
  <si>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</si>
  <si>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</si>
  <si>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</si>
  <si>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</si>
  <si>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</si>
  <si>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</si>
  <si>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</si>
  <si>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</si>
  <si>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</si>
  <si>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</si>
  <si>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</si>
  <si>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</si>
  <si>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</si>
  <si>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</si>
  <si>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</si>
  <si>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</si>
  <si>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</si>
  <si>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</si>
  <si>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</si>
  <si>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</si>
  <si>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</si>
  <si>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</si>
  <si>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</si>
  <si>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</si>
  <si>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</si>
  <si>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</si>
  <si>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</si>
  <si>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</si>
  <si>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</si>
  <si>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</si>
  <si>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</si>
  <si>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</si>
  <si>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</si>
  <si>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</si>
  <si>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</si>
  <si>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</si>
  <si>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</si>
  <si>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</si>
  <si>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</si>
  <si>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</si>
  <si>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</si>
  <si>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</si>
  <si>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</si>
  <si>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</si>
  <si>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</si>
  <si>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</si>
  <si>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</si>
  <si>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</si>
  <si>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</si>
  <si>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</si>
  <si>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</si>
  <si>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</si>
  <si>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</si>
  <si>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</si>
  <si>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</si>
  <si>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</si>
  <si>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</si>
  <si>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</si>
  <si>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</si>
  <si>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</si>
  <si>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</si>
  <si>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</si>
  <si>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</si>
  <si>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</si>
  <si>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</si>
  <si>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</si>
  <si>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</si>
  <si>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</si>
  <si>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</si>
  <si>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</si>
  <si>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</si>
  <si>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</si>
  <si>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</si>
  <si>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</si>
  <si>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</si>
  <si>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</si>
  <si>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</si>
  <si>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</si>
  <si>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</si>
  <si>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</si>
  <si>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</si>
  <si>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</si>
  <si>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</si>
  <si>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</si>
  <si>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</si>
  <si>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</si>
  <si>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</si>
  <si>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</si>
  <si>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</si>
  <si>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</si>
  <si>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</si>
  <si>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</si>
  <si>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</si>
  <si>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</si>
  <si>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</si>
  <si>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</si>
  <si>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</si>
  <si>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</si>
  <si>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</si>
  <si>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</si>
  <si>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</si>
  <si>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</si>
  <si>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</si>
  <si>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</si>
  <si>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</si>
  <si>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</si>
  <si>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</si>
  <si>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</si>
  <si>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</si>
  <si>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</si>
  <si>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</si>
  <si>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</si>
  <si>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</si>
  <si>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</si>
  <si>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</si>
  <si>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</si>
  <si>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</si>
  <si>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</si>
  <si>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</si>
  <si>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</si>
  <si>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</si>
  <si>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</si>
  <si>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</si>
  <si>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</si>
  <si>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</si>
  <si>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</si>
  <si>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</si>
  <si>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</si>
  <si>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</si>
  <si>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</si>
  <si>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</si>
  <si>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</si>
  <si>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</si>
  <si>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</si>
  <si>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</si>
  <si>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</si>
  <si>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</si>
  <si>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</si>
  <si>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</si>
  <si>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</si>
  <si>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</si>
  <si>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</si>
  <si>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</si>
  <si>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</si>
  <si>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</si>
  <si>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</si>
  <si>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</si>
  <si>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</si>
  <si>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</si>
  <si>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</si>
  <si>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</si>
  <si>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</si>
  <si>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</si>
  <si>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</si>
  <si>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</si>
  <si>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</si>
  <si>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</si>
  <si>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</si>
  <si>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</si>
  <si>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</si>
  <si>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</si>
  <si>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</si>
  <si>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</si>
  <si>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</si>
  <si>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</si>
  <si>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</si>
  <si>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</si>
  <si>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</si>
  <si>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</si>
  <si>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</si>
  <si>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</si>
  <si>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</si>
  <si>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</si>
  <si>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</si>
  <si>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</si>
  <si>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</si>
  <si>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</si>
  <si>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</si>
  <si>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</si>
  <si>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</si>
  <si>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</si>
  <si>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</si>
  <si>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</si>
  <si>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</si>
  <si>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</si>
  <si>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</si>
  <si>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</si>
  <si>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</si>
  <si>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</si>
  <si>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</si>
  <si>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</si>
  <si>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</si>
  <si>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</si>
  <si>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</si>
  <si>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</si>
  <si>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</si>
  <si>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</si>
  <si>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</si>
  <si>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</si>
  <si>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</si>
  <si>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</si>
  <si>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</si>
  <si>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</si>
  <si>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</si>
  <si>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</si>
  <si>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</si>
  <si>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</si>
  <si>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</si>
  <si>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</si>
  <si>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</si>
  <si>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</si>
  <si>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</si>
  <si>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</si>
  <si>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</si>
  <si>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</si>
  <si>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</si>
  <si>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</si>
  <si>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</si>
  <si>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</si>
  <si>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</si>
  <si>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</si>
  <si>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</si>
  <si>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</si>
  <si>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</si>
  <si>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</si>
  <si>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</si>
  <si>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</si>
  <si>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</si>
  <si>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</si>
  <si>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</si>
  <si>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</si>
  <si>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</si>
  <si>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</si>
  <si>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</si>
  <si>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</si>
  <si>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</si>
  <si>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</si>
  <si>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</si>
  <si>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</si>
  <si>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</si>
  <si>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</si>
  <si>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</si>
  <si>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</si>
  <si>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</si>
  <si>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</si>
  <si>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</si>
  <si>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</si>
  <si>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</si>
  <si>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</si>
  <si>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</si>
  <si>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</si>
  <si>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</si>
  <si>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</si>
  <si>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</si>
  <si>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</si>
  <si>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</si>
  <si>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</si>
  <si>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</si>
  <si>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</si>
  <si>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</si>
  <si>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</si>
  <si>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</si>
  <si>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</si>
  <si>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</si>
  <si>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</si>
  <si>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</si>
  <si>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</si>
  <si>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</si>
  <si>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</si>
  <si>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</si>
  <si>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</si>
  <si>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</si>
  <si>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</si>
  <si>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</si>
  <si>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</si>
  <si>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</si>
  <si>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</si>
  <si>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</si>
  <si>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</si>
  <si>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</si>
  <si>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</si>
  <si>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</si>
  <si>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</si>
  <si>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</si>
  <si>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</si>
  <si>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</si>
  <si>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</si>
  <si>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</si>
  <si>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</si>
  <si>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</si>
  <si>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</si>
  <si>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</si>
  <si>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</si>
  <si>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</si>
  <si>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</si>
  <si>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</si>
  <si>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</si>
  <si>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</si>
  <si>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</si>
  <si>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</si>
  <si>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</si>
  <si>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</si>
  <si>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</si>
  <si>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</si>
  <si>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</si>
  <si>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</si>
  <si>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</si>
  <si>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</si>
  <si>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</si>
  <si>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</si>
  <si>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</si>
  <si>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</si>
  <si>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</si>
  <si>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</si>
  <si>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</si>
  <si>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</si>
  <si>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</si>
  <si>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</si>
  <si>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</si>
  <si>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</si>
  <si>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</si>
  <si>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</si>
  <si>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</si>
  <si>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</si>
  <si>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</si>
  <si>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</si>
  <si>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</si>
  <si>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</si>
  <si>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</si>
  <si>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</si>
  <si>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</si>
  <si>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</si>
  <si>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</si>
  <si>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</si>
  <si>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</si>
  <si>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</si>
  <si>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</si>
  <si>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</si>
  <si>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</si>
  <si>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</si>
  <si>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</si>
  <si>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</si>
  <si>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</si>
  <si>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</si>
  <si>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</si>
  <si>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</si>
  <si>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</si>
  <si>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</si>
  <si>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</si>
  <si>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</si>
  <si>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</si>
  <si>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</si>
  <si>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</si>
  <si>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</si>
  <si>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</si>
  <si>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</si>
  <si>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</si>
  <si>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</si>
  <si>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</si>
  <si>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</si>
  <si>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</si>
  <si>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</si>
  <si>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</si>
  <si>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</si>
  <si>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</si>
  <si>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</si>
  <si>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</si>
  <si>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</si>
  <si>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</si>
  <si>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</si>
  <si>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</si>
  <si>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</si>
  <si>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</si>
  <si>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</si>
  <si>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</si>
  <si>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</si>
  <si>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</si>
  <si>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</si>
  <si>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</si>
  <si>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</si>
  <si>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</si>
  <si>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</si>
  <si>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</si>
  <si>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</si>
  <si>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</si>
  <si>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</si>
  <si>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</si>
  <si>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</si>
  <si>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</si>
  <si>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</si>
  <si>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</si>
  <si>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</si>
  <si>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</si>
  <si>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</si>
  <si>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</si>
  <si>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</si>
  <si>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</si>
  <si>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</si>
  <si>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</si>
  <si>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</si>
  <si>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</si>
  <si>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</si>
  <si>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</si>
  <si>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</si>
  <si>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</si>
  <si>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</si>
  <si>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</si>
  <si>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</si>
  <si>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</si>
  <si>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</si>
  <si>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</si>
  <si>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</si>
  <si>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</si>
  <si>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</si>
  <si>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</si>
  <si>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</si>
  <si>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</si>
  <si>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</si>
  <si>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</si>
  <si>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</si>
  <si>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</si>
  <si>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</si>
  <si>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</si>
  <si>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</si>
  <si>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</si>
  <si>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</si>
  <si>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</si>
  <si>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</si>
  <si>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</si>
  <si>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</si>
  <si>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</si>
  <si>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</si>
  <si>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</si>
  <si>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</si>
  <si>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</si>
  <si>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</si>
  <si>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</si>
  <si>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</si>
  <si>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</si>
  <si>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</si>
  <si>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</si>
  <si>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</si>
  <si>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</si>
  <si>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</si>
  <si>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</si>
  <si>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</si>
  <si>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</si>
  <si>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</si>
  <si>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</si>
  <si>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</si>
  <si>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</si>
  <si>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</si>
  <si>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</si>
  <si>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</si>
  <si>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</si>
  <si>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</si>
  <si>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</si>
  <si>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</si>
  <si>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</si>
  <si>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</si>
  <si>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</si>
  <si>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</si>
  <si>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</si>
  <si>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</si>
  <si>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</si>
  <si>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</si>
  <si>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</si>
  <si>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</si>
  <si>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</si>
  <si>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</si>
  <si>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</si>
  <si>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</si>
  <si>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</si>
  <si>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</si>
  <si>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</si>
  <si>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</si>
  <si>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</si>
  <si>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</si>
  <si>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</si>
  <si>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</si>
  <si>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</si>
  <si>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</si>
  <si>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</si>
  <si>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</si>
  <si>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</si>
  <si>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</si>
  <si>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</si>
  <si>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</si>
  <si>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</si>
  <si>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</si>
  <si>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</si>
  <si>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</si>
  <si>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</si>
  <si>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</si>
  <si>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</si>
  <si>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</si>
  <si>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</si>
  <si>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</si>
  <si>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</si>
  <si>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</si>
  <si>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</si>
  <si>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</si>
  <si>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</si>
  <si>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</si>
  <si>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</si>
  <si>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</si>
  <si>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</si>
  <si>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</si>
  <si>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</si>
  <si>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</si>
  <si>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</si>
  <si>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</si>
  <si>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</si>
  <si>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</si>
  <si>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</si>
  <si>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</si>
  <si>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</si>
  <si>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</si>
  <si>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</si>
  <si>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</si>
  <si>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</si>
  <si>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</si>
  <si>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</si>
  <si>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</si>
  <si>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</si>
  <si>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</si>
  <si>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</si>
  <si>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</si>
  <si>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</si>
  <si>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</si>
  <si>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</si>
  <si>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</si>
  <si>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</si>
  <si>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</si>
  <si>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</si>
  <si>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</si>
  <si>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</si>
  <si>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</si>
  <si>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</si>
  <si>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</si>
  <si>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</si>
  <si>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</si>
  <si>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</si>
  <si>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</si>
  <si>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</si>
  <si>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</si>
  <si>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</si>
  <si>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</si>
  <si>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</si>
  <si>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</si>
  <si>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</si>
  <si>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</si>
  <si>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</si>
  <si>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</si>
  <si>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</si>
  <si>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</si>
  <si>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</si>
  <si>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</si>
  <si>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</si>
  <si>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</si>
  <si>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</si>
  <si>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</si>
  <si>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</si>
  <si>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</si>
  <si>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</si>
  <si>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</si>
  <si>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</si>
  <si>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</si>
  <si>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</si>
  <si>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</si>
  <si>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</si>
  <si>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</si>
  <si>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</si>
  <si>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</si>
  <si>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</si>
  <si>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</si>
  <si>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</si>
  <si>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</si>
  <si>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</si>
  <si>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</si>
  <si>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</si>
  <si>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</si>
  <si>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</si>
  <si>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</si>
  <si>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</si>
  <si>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</si>
  <si>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</si>
  <si>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</si>
  <si>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</si>
  <si>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</si>
  <si>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</si>
  <si>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</si>
  <si>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</si>
  <si>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</si>
  <si>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</si>
  <si>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</si>
  <si>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</si>
  <si>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</si>
  <si>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</si>
  <si>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</si>
  <si>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</si>
  <si>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</si>
  <si>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</si>
  <si>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</si>
  <si>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</si>
  <si>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</si>
  <si>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</si>
  <si>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</si>
  <si>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</si>
  <si>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</si>
  <si>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</si>
  <si>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</si>
  <si>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</si>
  <si>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</si>
  <si>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</si>
  <si>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</si>
  <si>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</si>
  <si>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</si>
  <si>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</si>
  <si>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</si>
  <si>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</si>
  <si>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</si>
  <si>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</si>
  <si>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</si>
  <si>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</si>
  <si>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</si>
  <si>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</si>
  <si>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</si>
  <si>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</si>
  <si>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</si>
  <si>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</si>
  <si>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</si>
  <si>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</si>
  <si>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</si>
  <si>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</si>
  <si>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</si>
  <si>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</si>
  <si>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</si>
  <si>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</si>
  <si>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</si>
  <si>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</si>
  <si>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</si>
  <si>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</si>
  <si>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</si>
  <si>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</si>
  <si>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</si>
  <si>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</si>
  <si>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</si>
  <si>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</si>
  <si>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</si>
  <si>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</si>
  <si>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</si>
  <si>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</si>
  <si>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</si>
  <si>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</si>
  <si>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</si>
  <si>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</si>
  <si>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</si>
  <si>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</si>
  <si>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</si>
  <si>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</si>
  <si>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</si>
  <si>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</si>
  <si>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</si>
  <si>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</si>
  <si>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</si>
  <si>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</si>
  <si>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</si>
  <si>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</si>
  <si>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</si>
  <si>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</si>
  <si>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</si>
  <si>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</si>
  <si>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</si>
  <si>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</si>
  <si>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</si>
  <si>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</si>
  <si>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</si>
  <si>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</si>
  <si>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</si>
  <si>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</si>
  <si>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</si>
  <si>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</si>
  <si>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</si>
  <si>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</si>
  <si>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</si>
  <si>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</si>
  <si>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</si>
  <si>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</si>
  <si>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</si>
  <si>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</si>
  <si>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</si>
  <si>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</si>
  <si>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</si>
  <si>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</si>
  <si>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</si>
  <si>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</si>
  <si>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</si>
  <si>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</si>
  <si>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</si>
  <si>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</si>
  <si>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</si>
  <si>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</si>
  <si>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</si>
  <si>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</si>
  <si>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</si>
  <si>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</si>
  <si>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</si>
  <si>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</si>
  <si>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</si>
  <si>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</si>
  <si>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</si>
  <si>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</si>
  <si>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</si>
  <si>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</si>
  <si>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</si>
  <si>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</si>
  <si>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</si>
  <si>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</si>
  <si>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</si>
  <si>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</si>
  <si>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</si>
  <si>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</si>
  <si>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</si>
  <si>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</si>
  <si>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</si>
  <si>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</si>
  <si>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</si>
  <si>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</si>
  <si>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</si>
  <si>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</si>
  <si>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</si>
  <si>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</si>
  <si>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</si>
  <si>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</si>
  <si>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</si>
  <si>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</si>
  <si>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</si>
  <si>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</si>
  <si>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</si>
  <si>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</si>
  <si>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</si>
  <si>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</si>
  <si>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</si>
  <si>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</si>
  <si>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</si>
  <si>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</si>
  <si>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</si>
  <si>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</si>
  <si>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</si>
  <si>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</si>
  <si>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</si>
  <si>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</si>
  <si>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</si>
  <si>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</si>
  <si>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</si>
  <si>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</si>
  <si>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</si>
  <si>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</si>
  <si>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</si>
  <si>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</si>
  <si>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</si>
  <si>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</si>
  <si>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</si>
  <si>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</si>
  <si>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</si>
  <si>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</si>
  <si>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</si>
  <si>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</si>
  <si>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</si>
  <si>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</si>
  <si>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</si>
  <si>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</si>
  <si>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</si>
  <si>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</si>
  <si>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</si>
  <si>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</si>
  <si>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</si>
  <si>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</si>
  <si>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</si>
  <si>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</si>
  <si>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</si>
  <si>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</si>
  <si>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</si>
  <si>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</si>
  <si>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</si>
  <si>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</si>
  <si>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</si>
  <si>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</si>
  <si>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</si>
  <si>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</si>
  <si>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</si>
  <si>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</si>
  <si>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</si>
  <si>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</si>
  <si>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</si>
  <si>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</si>
  <si>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</si>
  <si>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</si>
  <si>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</si>
  <si>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</si>
  <si>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</si>
  <si>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</si>
  <si>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</si>
  <si>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</si>
  <si>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</si>
  <si>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</si>
  <si>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</si>
  <si>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</si>
  <si>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</si>
  <si>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</si>
  <si>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</si>
  <si>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</si>
  <si>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</si>
  <si>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</si>
  <si>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</si>
  <si>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</si>
  <si>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</si>
  <si>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</si>
  <si>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</si>
  <si>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</si>
  <si>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</si>
  <si>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</si>
  <si>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</si>
  <si>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</si>
  <si>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</si>
  <si>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</si>
  <si>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</si>
  <si>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</si>
  <si>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</si>
  <si>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</si>
  <si>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</si>
  <si>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</si>
  <si>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</si>
  <si>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</si>
  <si>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</si>
  <si>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</si>
  <si>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</si>
  <si>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</si>
  <si>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</si>
  <si>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</si>
  <si>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</si>
  <si>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</si>
  <si>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</si>
  <si>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</si>
  <si>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</si>
  <si>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</si>
  <si>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</si>
  <si>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</si>
  <si>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</si>
  <si>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</si>
  <si>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</si>
  <si>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</si>
  <si>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</si>
  <si>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</si>
  <si>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</si>
  <si>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</si>
  <si>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</si>
  <si>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</si>
  <si>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</si>
  <si>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</si>
  <si>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</si>
  <si>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</si>
  <si>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</si>
  <si>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</si>
  <si>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</si>
  <si>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</si>
  <si>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</si>
  <si>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</si>
  <si>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</si>
  <si>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</si>
  <si>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</si>
  <si>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</si>
  <si>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</si>
  <si>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</si>
  <si>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</si>
  <si>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</si>
  <si>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</si>
  <si>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</si>
  <si>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</si>
  <si>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</si>
  <si>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</si>
  <si>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</si>
  <si>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</si>
  <si>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</si>
  <si>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</si>
  <si>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</si>
  <si>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</si>
  <si>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</si>
  <si>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</si>
  <si>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</si>
  <si>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</si>
  <si>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</si>
  <si>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</si>
  <si>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</si>
  <si>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</si>
  <si>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</si>
  <si>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</si>
  <si>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</si>
  <si>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</si>
  <si>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</si>
  <si>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</si>
  <si>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</si>
  <si>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</si>
  <si>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</si>
  <si>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</si>
  <si>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</si>
  <si>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</si>
  <si>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</si>
  <si>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</si>
  <si>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</si>
  <si>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</si>
  <si>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</si>
  <si>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</si>
  <si>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</si>
  <si>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</si>
  <si>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</si>
  <si>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</si>
  <si>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</si>
  <si>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</si>
  <si>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</si>
  <si>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</si>
  <si>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</si>
  <si>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</si>
  <si>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</si>
  <si>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</si>
  <si>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</si>
  <si>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</si>
  <si>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</si>
  <si>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</si>
  <si>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</si>
  <si>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</si>
  <si>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</si>
  <si>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</si>
  <si>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</si>
  <si>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</si>
  <si>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</si>
  <si>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</si>
  <si>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</si>
  <si>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</si>
  <si>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</si>
  <si>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</si>
  <si>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</si>
  <si>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</si>
  <si>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</si>
  <si>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</si>
  <si>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</si>
  <si>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</si>
  <si>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</si>
  <si>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</si>
  <si>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</si>
  <si>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</si>
  <si>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</si>
  <si>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</si>
  <si>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</si>
  <si>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</si>
  <si>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</si>
  <si>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</si>
  <si>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</si>
  <si>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</si>
  <si>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</si>
  <si>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</si>
  <si>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</si>
  <si>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</si>
  <si>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</si>
  <si>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</si>
  <si>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</si>
  <si>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</si>
  <si>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</si>
  <si>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</si>
  <si>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</si>
  <si>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</si>
  <si>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</si>
  <si>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</si>
  <si>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</si>
  <si>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</si>
  <si>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</si>
  <si>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</si>
  <si>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</si>
  <si>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</si>
  <si>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</si>
  <si>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</si>
  <si>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</si>
  <si>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</si>
  <si>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</si>
  <si>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</si>
  <si>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</si>
  <si>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</si>
  <si>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</si>
  <si>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</si>
  <si>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</si>
  <si>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</si>
  <si>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</si>
  <si>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</si>
  <si>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</si>
  <si>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</si>
  <si>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</si>
  <si>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</si>
  <si>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</si>
  <si>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</si>
  <si>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</si>
  <si>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</si>
  <si>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</si>
  <si>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</si>
  <si>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</si>
  <si>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</si>
  <si>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</si>
  <si>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</si>
  <si>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</si>
  <si>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</si>
  <si>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</si>
  <si>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</si>
  <si>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</si>
  <si>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</si>
  <si>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</si>
  <si>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</si>
  <si>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</si>
  <si>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</si>
  <si>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</si>
  <si>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</si>
  <si>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</si>
  <si>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</si>
  <si>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</si>
  <si>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</si>
  <si>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</si>
  <si>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</si>
  <si>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</si>
  <si>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</si>
  <si>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</si>
  <si>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</si>
  <si>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</si>
  <si>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</si>
  <si>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</si>
  <si>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</si>
  <si>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</si>
  <si>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</si>
  <si>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</si>
  <si>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</si>
  <si>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</si>
  <si>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</si>
  <si>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</si>
  <si>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</si>
  <si>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</si>
  <si>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</si>
  <si>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</si>
  <si>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</si>
  <si>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</si>
  <si>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</si>
  <si>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</si>
  <si>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</si>
  <si>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</si>
  <si>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</si>
  <si>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</si>
  <si>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</si>
  <si>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</si>
  <si>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</si>
  <si>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</si>
  <si>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</si>
  <si>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</si>
  <si>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</si>
  <si>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</si>
  <si>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</si>
  <si>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</si>
  <si>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</si>
  <si>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</si>
  <si>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</si>
  <si>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</si>
  <si>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</si>
  <si>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</si>
  <si>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</si>
  <si>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</si>
  <si>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</si>
  <si>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</si>
  <si>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</si>
  <si>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</si>
  <si>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</si>
  <si>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</si>
  <si>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</si>
  <si>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</si>
  <si>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</si>
  <si>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</si>
  <si>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</si>
  <si>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</si>
  <si>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</si>
  <si>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</si>
  <si>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</si>
  <si>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</si>
  <si>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</si>
  <si>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</si>
  <si>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</si>
  <si>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</si>
  <si>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</si>
  <si>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</si>
  <si>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</si>
  <si>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</si>
  <si>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</si>
  <si>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</si>
  <si>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</si>
  <si>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</si>
  <si>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</si>
  <si>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</si>
  <si>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</si>
  <si>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</si>
  <si>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</si>
  <si>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</si>
  <si>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</si>
  <si>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</si>
  <si>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</si>
  <si>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</si>
  <si>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</si>
  <si>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</si>
  <si>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</si>
  <si>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</si>
  <si>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</si>
  <si>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</si>
  <si>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</si>
  <si>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</si>
  <si>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</si>
  <si>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</si>
  <si>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</si>
  <si>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</si>
  <si>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</si>
  <si>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</si>
  <si>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</si>
  <si>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</si>
  <si>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</si>
  <si>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</si>
  <si>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</si>
  <si>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</si>
  <si>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</si>
  <si>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</si>
  <si>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</si>
  <si>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</si>
  <si>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</si>
  <si>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</si>
  <si>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</si>
  <si>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</si>
  <si>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</si>
  <si>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</si>
  <si>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</si>
  <si>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</si>
  <si>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</si>
  <si>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</si>
  <si>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</si>
  <si>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</si>
  <si>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</si>
  <si>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</si>
  <si>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</si>
  <si>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</si>
  <si>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</si>
  <si>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</si>
  <si>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</si>
  <si>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</si>
  <si>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</si>
  <si>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</si>
  <si>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</si>
  <si>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</si>
  <si>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</si>
  <si>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</si>
  <si>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</si>
  <si>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</si>
  <si>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</si>
  <si>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</si>
  <si>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</si>
  <si>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</si>
  <si>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</si>
  <si>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</si>
  <si>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</si>
  <si>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</si>
  <si>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</si>
  <si>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</si>
  <si>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</si>
  <si>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</si>
  <si>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</si>
  <si>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</si>
  <si>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</si>
  <si>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</si>
  <si>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</si>
  <si>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</si>
  <si>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</si>
  <si>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</si>
  <si>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</si>
  <si>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</si>
  <si>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</si>
  <si>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</si>
  <si>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</si>
  <si>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</si>
  <si>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</si>
  <si>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</si>
  <si>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</si>
  <si>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</si>
  <si>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</si>
  <si>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</si>
  <si>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</si>
  <si>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</si>
  <si>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</si>
  <si>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</si>
  <si>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</si>
  <si>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</si>
  <si>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</si>
  <si>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</si>
  <si>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</si>
  <si>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</si>
  <si>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</si>
  <si>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</si>
  <si>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</si>
  <si>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</si>
  <si>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</si>
  <si>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</si>
  <si>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</si>
  <si>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</si>
  <si>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</si>
  <si>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</si>
  <si>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</si>
  <si>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</si>
  <si>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</si>
  <si>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</si>
  <si>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</si>
  <si>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</si>
  <si>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</si>
  <si>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</si>
  <si>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</si>
  <si>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</si>
  <si>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</si>
  <si>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</si>
  <si>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</si>
  <si>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</si>
  <si>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</si>
  <si>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</si>
  <si>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</si>
  <si>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</si>
  <si>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</si>
  <si>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</si>
  <si>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</si>
  <si>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</si>
  <si>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</si>
  <si>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</si>
  <si>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</si>
  <si>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</si>
  <si>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</si>
  <si>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</si>
  <si>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</si>
  <si>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</si>
  <si>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</si>
  <si>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</si>
  <si>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</si>
  <si>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</si>
  <si>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</si>
  <si>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</si>
  <si>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</si>
  <si>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</si>
  <si>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</si>
  <si>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</si>
  <si>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</si>
  <si>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</si>
  <si>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</si>
  <si>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</si>
  <si>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</si>
  <si>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</si>
  <si>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</si>
  <si>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</si>
  <si>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</si>
  <si>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</si>
  <si>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</si>
  <si>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</si>
  <si>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</si>
  <si>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</si>
  <si>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</si>
  <si>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</si>
  <si>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</si>
  <si>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</si>
  <si>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</si>
  <si>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</si>
  <si>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</si>
  <si>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</si>
  <si>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</si>
  <si>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</si>
  <si>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</si>
  <si>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</si>
  <si>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</si>
  <si>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</si>
  <si>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</si>
  <si>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</si>
  <si>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</si>
  <si>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</si>
  <si>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</si>
  <si>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</si>
  <si>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</si>
  <si>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</si>
  <si>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</si>
  <si>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</si>
  <si>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</si>
  <si>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</si>
  <si>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</si>
  <si>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</si>
  <si>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</si>
  <si>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</si>
  <si>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</si>
  <si>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</si>
  <si>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</si>
  <si>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</si>
  <si>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</si>
  <si>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</si>
  <si>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</si>
  <si>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</si>
  <si>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</si>
  <si>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</si>
  <si>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</si>
  <si>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</si>
  <si>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</si>
  <si>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</si>
  <si>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</si>
  <si>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</si>
  <si>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</si>
  <si>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</si>
  <si>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</si>
  <si>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</si>
  <si>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</si>
  <si>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</si>
  <si>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</si>
  <si>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</si>
  <si>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</si>
  <si>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</si>
  <si>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</si>
  <si>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</si>
  <si>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</si>
  <si>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</si>
  <si>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</si>
  <si>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</si>
  <si>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</si>
  <si>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</si>
  <si>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</si>
  <si>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</si>
  <si>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</si>
  <si>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</si>
  <si>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</si>
  <si>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</si>
  <si>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</si>
  <si>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</si>
  <si>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</si>
  <si>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</si>
  <si>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</si>
  <si>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</si>
  <si>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</si>
  <si>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</si>
  <si>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</si>
  <si>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</si>
  <si>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</si>
  <si>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</si>
  <si>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</si>
  <si>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</si>
  <si>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</si>
  <si>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</si>
  <si>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</si>
  <si>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</si>
  <si>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</si>
  <si>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</si>
  <si>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</si>
  <si>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</si>
  <si>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</si>
  <si>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</si>
  <si>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</si>
  <si>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</si>
  <si>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</si>
  <si>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</si>
  <si>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</si>
  <si>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</si>
  <si>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</si>
  <si>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</si>
  <si>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</si>
  <si>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</si>
  <si>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</si>
  <si>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</si>
  <si>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</si>
  <si>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</si>
  <si>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</si>
  <si>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</si>
  <si>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</si>
  <si>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</si>
  <si>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</si>
  <si>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</si>
  <si>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</si>
  <si>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</si>
  <si>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</si>
  <si>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</si>
  <si>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</si>
  <si>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</si>
  <si>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</si>
  <si>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</si>
  <si>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</si>
  <si>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</si>
  <si>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</si>
  <si>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</si>
  <si>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</si>
  <si>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</si>
  <si>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</si>
  <si>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</si>
  <si>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</si>
  <si>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</si>
  <si>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</si>
  <si>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</si>
  <si>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</si>
  <si>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</si>
  <si>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</si>
  <si>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</si>
  <si>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</si>
  <si>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</si>
  <si>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</si>
  <si>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</si>
  <si>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</si>
  <si>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</si>
  <si>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</si>
  <si>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</si>
  <si>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</si>
  <si>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</si>
  <si>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</si>
  <si>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</si>
  <si>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</si>
  <si>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</si>
  <si>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</si>
  <si>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</si>
  <si>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</si>
  <si>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</si>
  <si>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</si>
  <si>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</si>
  <si>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</si>
  <si>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</si>
  <si>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</si>
  <si>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</si>
  <si>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</si>
  <si>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</si>
  <si>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</si>
  <si>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</si>
  <si>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</si>
  <si>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</si>
  <si>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</si>
  <si>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</si>
  <si>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</si>
  <si>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</si>
  <si>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</si>
  <si>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</si>
  <si>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</si>
  <si>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</si>
  <si>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</si>
  <si>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</si>
  <si>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</si>
  <si>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</si>
  <si>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</si>
  <si>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</si>
  <si>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</si>
  <si>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</si>
  <si>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</si>
  <si>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</si>
  <si>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</si>
  <si>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</si>
  <si>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</si>
  <si>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</si>
  <si>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</si>
  <si>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</si>
  <si>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</si>
  <si>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</si>
  <si>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</si>
  <si>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</si>
  <si>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</si>
  <si>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</si>
  <si>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</si>
  <si>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</si>
  <si>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</si>
  <si>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</si>
  <si>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</si>
  <si>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</si>
  <si>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</si>
  <si>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</si>
  <si>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</si>
  <si>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</si>
  <si>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</si>
  <si>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</si>
  <si>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</si>
  <si>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</si>
  <si>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</si>
  <si>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</si>
  <si>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</si>
  <si>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</si>
  <si>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</si>
  <si>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</si>
  <si>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</si>
  <si>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</si>
  <si>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</si>
  <si>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</si>
  <si>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</si>
  <si>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</si>
  <si>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</si>
  <si>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</si>
  <si>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</si>
  <si>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</si>
  <si>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</si>
  <si>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</si>
  <si>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</si>
  <si>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</si>
  <si>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</si>
  <si>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</si>
  <si>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</si>
  <si>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</si>
  <si>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</si>
  <si>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</si>
  <si>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</si>
  <si>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</si>
  <si>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</si>
  <si>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</si>
  <si>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</si>
  <si>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</si>
  <si>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</si>
  <si>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</si>
  <si>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</si>
  <si>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</si>
  <si>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</si>
  <si>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</si>
  <si>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</si>
  <si>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</si>
  <si>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</si>
  <si>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</si>
  <si>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</si>
  <si>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</si>
  <si>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</si>
  <si>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</si>
  <si>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</si>
  <si>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</si>
  <si>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</si>
  <si>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</si>
  <si>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</si>
  <si>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</si>
  <si>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</si>
  <si>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</si>
  <si>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</si>
  <si>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</si>
  <si>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</si>
  <si>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</si>
  <si>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</si>
  <si>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</si>
  <si>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</si>
  <si>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</si>
  <si>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</si>
  <si>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</si>
  <si>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</si>
  <si>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</si>
  <si>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</si>
  <si>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</si>
  <si>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</si>
  <si>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</si>
  <si>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</si>
  <si>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</si>
  <si>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</si>
  <si>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</si>
  <si>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</si>
  <si>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</si>
  <si>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</si>
  <si>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</si>
  <si>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</si>
  <si>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</si>
  <si>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</si>
  <si>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</si>
  <si>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</si>
  <si>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</si>
  <si>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</si>
  <si>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</si>
  <si>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</si>
  <si>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</si>
  <si>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</si>
  <si>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</si>
  <si>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</si>
  <si>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</si>
  <si>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</si>
  <si>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</si>
  <si>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</si>
  <si>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</si>
  <si>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</si>
  <si>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</si>
  <si>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</si>
  <si>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</si>
  <si>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</si>
  <si>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</si>
  <si>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</si>
  <si>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</si>
  <si>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</si>
  <si>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</si>
  <si>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</si>
  <si>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</si>
  <si>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</si>
  <si>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</si>
  <si>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</si>
  <si>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</si>
  <si>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</si>
  <si>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</si>
  <si>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</si>
  <si>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</si>
  <si>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</si>
  <si>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</si>
  <si>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</si>
  <si>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</si>
  <si>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</si>
  <si>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</si>
  <si>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</si>
  <si>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</si>
  <si>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</si>
  <si>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</si>
  <si>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</si>
  <si>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</si>
  <si>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</si>
  <si>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</si>
  <si>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</si>
  <si>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</si>
  <si>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</si>
  <si>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</si>
  <si>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</si>
  <si>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</si>
  <si>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</si>
  <si>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</si>
  <si>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</si>
  <si>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</si>
  <si>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</si>
  <si>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</si>
  <si>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</si>
  <si>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</si>
  <si>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</si>
  <si>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</si>
  <si>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</si>
  <si>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</si>
  <si>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</si>
  <si>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</si>
  <si>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</si>
  <si>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</si>
  <si>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</si>
  <si>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</si>
  <si>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</si>
  <si>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</si>
  <si>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</si>
  <si>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</si>
  <si>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</si>
  <si>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</si>
  <si>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</si>
  <si>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</si>
  <si>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</si>
  <si>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</si>
  <si>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</si>
  <si>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</si>
  <si>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</si>
  <si>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</si>
  <si>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</si>
  <si>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</si>
  <si>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</si>
  <si>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</si>
  <si>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</si>
  <si>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</si>
  <si>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</si>
  <si>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</si>
  <si>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</si>
  <si>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</si>
  <si>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</si>
  <si>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</si>
  <si>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</si>
  <si>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</si>
  <si>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</si>
  <si>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</si>
  <si>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</si>
  <si>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</si>
  <si>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</si>
  <si>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</si>
  <si>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</si>
  <si>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</si>
  <si>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</si>
  <si>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</si>
  <si>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</si>
  <si>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</si>
  <si>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</si>
  <si>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</si>
  <si>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</si>
  <si>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</si>
  <si>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</si>
  <si>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</si>
  <si>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</si>
  <si>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</si>
  <si>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</si>
  <si>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</si>
  <si>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</si>
  <si>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</si>
  <si>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</si>
  <si>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</si>
  <si>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</si>
  <si>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</si>
  <si>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</si>
  <si>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</si>
  <si>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</si>
  <si>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</si>
  <si>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</si>
  <si>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</si>
  <si>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</si>
  <si>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</si>
  <si>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</si>
  <si>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</si>
  <si>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</si>
  <si>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</si>
  <si>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</si>
  <si>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</si>
  <si>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</si>
  <si>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</si>
  <si>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</si>
  <si>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</si>
  <si>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</si>
  <si>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</si>
  <si>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</si>
  <si>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</si>
  <si>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</si>
  <si>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</si>
  <si>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</si>
  <si>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</si>
  <si>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</si>
  <si>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</si>
  <si>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</si>
  <si>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</si>
  <si>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</si>
  <si>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</si>
  <si>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</si>
  <si>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</si>
  <si>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</si>
  <si>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</si>
  <si>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</si>
  <si>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</si>
  <si>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</si>
  <si>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</si>
  <si>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</si>
  <si>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</si>
  <si>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</si>
  <si>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</si>
  <si>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</si>
  <si>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</si>
  <si>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</si>
  <si>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</si>
  <si>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</si>
  <si>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</si>
  <si>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</si>
  <si>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</si>
  <si>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</si>
  <si>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</si>
  <si>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</si>
  <si>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</si>
  <si>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</si>
  <si>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</si>
  <si>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</si>
  <si>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</si>
  <si>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</si>
  <si>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</si>
  <si>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</si>
  <si>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</si>
  <si>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</si>
  <si>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</si>
  <si>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</si>
  <si>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</si>
  <si>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</si>
  <si>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</si>
  <si>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</si>
  <si>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</si>
  <si>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</si>
  <si>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</si>
  <si>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</si>
  <si>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</si>
  <si>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</si>
  <si>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</si>
  <si>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</si>
  <si>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</si>
  <si>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</si>
  <si>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</si>
  <si>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</si>
  <si>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</si>
  <si>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</si>
  <si>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</si>
  <si>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</si>
  <si>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</si>
  <si>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</si>
  <si>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</si>
  <si>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</si>
  <si>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</si>
  <si>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</si>
  <si>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</si>
  <si>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</si>
  <si>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</si>
  <si>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</si>
  <si>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</si>
  <si>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</si>
  <si>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</si>
  <si>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</si>
  <si>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</si>
  <si>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</si>
  <si>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</si>
  <si>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</si>
  <si>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</si>
  <si>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</si>
  <si>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</si>
  <si>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</si>
  <si>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</si>
  <si>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</si>
  <si>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</si>
  <si>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</si>
  <si>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</si>
  <si>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</si>
  <si>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</si>
  <si>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</si>
  <si>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</si>
  <si>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</si>
  <si>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</si>
  <si>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</si>
  <si>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</si>
  <si>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</si>
  <si>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</si>
  <si>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</si>
  <si>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</si>
  <si>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</si>
  <si>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</si>
  <si>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</si>
  <si>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</si>
  <si>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</si>
  <si>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</si>
  <si>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</si>
  <si>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</si>
  <si>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</si>
  <si>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</si>
  <si>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</si>
  <si>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</si>
  <si>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</si>
  <si>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</si>
  <si>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</si>
  <si>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</si>
  <si>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</si>
  <si>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</si>
  <si>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</si>
  <si>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</si>
  <si>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</si>
  <si>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</si>
  <si>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</si>
  <si>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</si>
  <si>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</si>
  <si>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</si>
  <si>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</si>
  <si>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</si>
  <si>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</si>
  <si>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</si>
  <si>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</si>
  <si>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</si>
  <si>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</si>
  <si>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</si>
  <si>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</si>
  <si>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</si>
  <si>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</si>
  <si>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</si>
  <si>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</si>
  <si>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</si>
  <si>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</si>
  <si>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</si>
  <si>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</si>
  <si>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</si>
  <si>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</si>
  <si>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</si>
  <si>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</si>
  <si>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</si>
  <si>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</si>
  <si>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</si>
  <si>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</si>
  <si>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</si>
  <si>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</si>
  <si>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</si>
  <si>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</si>
  <si>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</si>
  <si>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</si>
  <si>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</si>
  <si>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</si>
  <si>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</si>
  <si>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</si>
  <si>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</si>
  <si>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</si>
  <si>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</si>
  <si>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</si>
  <si>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</si>
  <si>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</si>
  <si>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</si>
  <si>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</si>
  <si>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</si>
  <si>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</si>
  <si>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</si>
  <si>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</si>
  <si>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</si>
  <si>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</si>
  <si>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</si>
  <si>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</si>
  <si>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</si>
  <si>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</si>
  <si>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</si>
  <si>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</si>
  <si>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</si>
  <si>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</si>
  <si>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</si>
  <si>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</si>
  <si>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</si>
  <si>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</si>
  <si>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</si>
  <si>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</si>
  <si>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</si>
  <si>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</si>
  <si>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</si>
  <si>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</si>
  <si>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</si>
  <si>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</si>
  <si>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</si>
  <si>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</si>
  <si>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</si>
  <si>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</si>
  <si>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</si>
  <si>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</si>
  <si>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</si>
  <si>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</si>
  <si>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</si>
  <si>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</si>
  <si>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</si>
  <si>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</si>
  <si>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</si>
  <si>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</si>
  <si>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</si>
  <si>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</si>
  <si>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</si>
  <si>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</si>
  <si>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</si>
  <si>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</si>
  <si>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</si>
  <si>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</si>
  <si>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</si>
  <si>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</si>
  <si>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</si>
  <si>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</si>
  <si>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</si>
  <si>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</si>
  <si>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</si>
  <si>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</si>
  <si>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</si>
  <si>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</si>
  <si>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</si>
  <si>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</si>
  <si>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</si>
  <si>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</si>
  <si>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</si>
  <si>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</si>
  <si>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</si>
  <si>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</si>
  <si>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</si>
  <si>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</si>
  <si>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</si>
  <si>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</si>
  <si>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</si>
  <si>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</si>
  <si>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</si>
  <si>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</si>
  <si>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</si>
  <si>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</si>
  <si>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</si>
  <si>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</si>
  <si>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</si>
  <si>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</si>
  <si>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</si>
  <si>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</si>
  <si>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</si>
  <si>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</si>
  <si>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</si>
  <si>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</si>
  <si>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</si>
  <si>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</si>
  <si>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</si>
  <si>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</si>
  <si>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</si>
  <si>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</si>
  <si>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</si>
  <si>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</si>
  <si>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</si>
  <si>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</si>
  <si>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</si>
  <si>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</si>
  <si>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</si>
  <si>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</si>
  <si>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</si>
  <si>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</si>
  <si>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</si>
  <si>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</si>
  <si>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</si>
  <si>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</si>
  <si>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</si>
  <si>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</si>
  <si>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</si>
  <si>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</si>
  <si>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</si>
  <si>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</si>
  <si>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</si>
  <si>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</si>
  <si>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</si>
  <si>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</si>
  <si>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</si>
  <si>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</si>
  <si>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</si>
  <si>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</si>
  <si>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</si>
  <si>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</si>
  <si>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</si>
  <si>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</si>
  <si>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</si>
  <si>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</si>
  <si>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</si>
  <si>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</si>
  <si>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</si>
  <si>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</si>
  <si>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</si>
  <si>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</si>
  <si>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</si>
  <si>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</si>
  <si>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</si>
  <si>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</si>
  <si>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</si>
  <si>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</si>
  <si>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</si>
  <si>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</si>
  <si>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</si>
  <si>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</si>
  <si>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</si>
  <si>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</si>
  <si>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</si>
  <si>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</si>
  <si>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</si>
  <si>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</si>
  <si>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</si>
  <si>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</si>
  <si>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</si>
  <si>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</si>
  <si>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</si>
  <si>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</si>
  <si>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</si>
  <si>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</si>
  <si>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</si>
  <si>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</si>
  <si>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</si>
  <si>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</si>
  <si>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</si>
  <si>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</si>
  <si>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</si>
  <si>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</si>
  <si>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</si>
  <si>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</si>
  <si>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</si>
  <si>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</si>
  <si>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</si>
  <si>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</si>
  <si>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</si>
  <si>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</si>
  <si>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</si>
  <si>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</si>
  <si>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</si>
  <si>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</si>
  <si>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</si>
  <si>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</si>
  <si>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</si>
  <si>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</si>
  <si>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</si>
  <si>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</si>
  <si>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</si>
  <si>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</si>
  <si>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</si>
  <si>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</si>
  <si>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</si>
  <si>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</si>
  <si>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</si>
  <si>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</si>
  <si>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</si>
  <si>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</si>
  <si>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</si>
  <si>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</si>
  <si>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</si>
  <si>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</si>
  <si>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</si>
  <si>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</si>
  <si>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</si>
  <si>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</si>
  <si>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</si>
  <si>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</si>
  <si>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</si>
  <si>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</si>
  <si>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</si>
  <si>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</si>
  <si>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</si>
  <si>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</si>
  <si>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</si>
  <si>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</si>
  <si>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</si>
  <si>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</si>
  <si>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</si>
  <si>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</si>
  <si>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</si>
  <si>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</si>
  <si>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</si>
  <si>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</si>
  <si>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</si>
  <si>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</si>
  <si>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</si>
  <si>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</si>
  <si>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</si>
  <si>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</si>
  <si>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</si>
  <si>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</si>
  <si>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</si>
  <si>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</si>
  <si>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</si>
  <si>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</si>
  <si>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</si>
  <si>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</si>
  <si>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</si>
  <si>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</si>
  <si>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</si>
  <si>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</si>
  <si>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</si>
  <si>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</si>
  <si>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</si>
  <si>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</si>
  <si>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</si>
  <si>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</si>
  <si>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</si>
  <si>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</si>
  <si>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</si>
  <si>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</si>
  <si>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</si>
  <si>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</si>
  <si>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</si>
  <si>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</si>
  <si>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</si>
  <si>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</si>
  <si>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</si>
  <si>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</si>
  <si>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</si>
  <si>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</si>
  <si>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</si>
  <si>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</si>
  <si>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</si>
  <si>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</si>
  <si>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</si>
  <si>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</si>
  <si>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</si>
  <si>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</si>
  <si>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</si>
  <si>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</si>
  <si>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</si>
  <si>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</si>
  <si>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</si>
  <si>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</si>
  <si>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</si>
  <si>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</si>
  <si>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</si>
  <si>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</si>
  <si>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</si>
  <si>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</si>
  <si>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</si>
  <si>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</si>
  <si>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</si>
  <si>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</si>
  <si>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</si>
  <si>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</si>
  <si>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</si>
  <si>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</si>
  <si>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</si>
  <si>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</si>
  <si>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</si>
  <si>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</si>
  <si>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</si>
  <si>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</si>
  <si>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</si>
  <si>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</si>
  <si>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</si>
  <si>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</si>
  <si>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</si>
  <si>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</si>
  <si>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</si>
  <si>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</si>
  <si>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</si>
  <si>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</si>
  <si>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</si>
  <si>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</si>
  <si>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</si>
  <si>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</si>
  <si>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</si>
  <si>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</si>
  <si>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</si>
  <si>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</si>
  <si>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</si>
  <si>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</si>
  <si>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</si>
  <si>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</si>
  <si>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</si>
  <si>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</si>
  <si>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</si>
  <si>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</si>
  <si>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</si>
  <si>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</si>
  <si>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</si>
  <si>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</si>
  <si>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</si>
  <si>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</si>
  <si>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</si>
  <si>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</si>
  <si>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</si>
  <si>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</si>
  <si>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</si>
  <si>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</si>
  <si>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</si>
  <si>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</si>
  <si>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</si>
  <si>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</si>
  <si>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</si>
  <si>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</si>
  <si>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</si>
  <si>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</si>
  <si>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</si>
  <si>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</si>
  <si>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</si>
  <si>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</si>
  <si>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</si>
  <si>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</si>
  <si>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</si>
  <si>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</si>
  <si>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</si>
  <si>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</si>
  <si>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</si>
  <si>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</si>
  <si>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</si>
  <si>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</si>
  <si>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</si>
  <si>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</si>
  <si>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</si>
  <si>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</si>
  <si>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</si>
  <si>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</si>
  <si>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</si>
  <si>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</si>
  <si>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</si>
  <si>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</si>
  <si>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</si>
  <si>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</si>
  <si>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</si>
  <si>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</si>
  <si>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</si>
  <si>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</si>
  <si>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</si>
  <si>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</si>
  <si>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</si>
  <si>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</si>
  <si>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</si>
  <si>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</si>
  <si>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</si>
  <si>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</si>
  <si>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</si>
  <si>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</si>
  <si>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</si>
  <si>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</si>
  <si>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</si>
  <si>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</si>
  <si>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</si>
  <si>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</si>
  <si>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</si>
  <si>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</si>
  <si>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</si>
  <si>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</si>
  <si>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</si>
  <si>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</si>
  <si>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</si>
  <si>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</si>
  <si>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</si>
  <si>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</si>
  <si>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</si>
  <si>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</si>
  <si>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</si>
  <si>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</si>
  <si>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</si>
  <si>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</si>
  <si>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</si>
  <si>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</si>
  <si>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</si>
  <si>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</si>
  <si>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</si>
  <si>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</si>
  <si>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</si>
  <si>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</si>
  <si>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</si>
  <si>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</si>
  <si>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</si>
  <si>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</si>
  <si>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</si>
  <si>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</si>
  <si>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</si>
  <si>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</si>
  <si>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</si>
  <si>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</si>
  <si>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</si>
  <si>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</si>
  <si>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</si>
  <si>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</si>
  <si>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</si>
  <si>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</si>
  <si>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</si>
  <si>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</si>
  <si>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</si>
  <si>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</si>
  <si>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</si>
  <si>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</si>
  <si>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</si>
  <si>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</si>
  <si>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</si>
  <si>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</si>
  <si>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</si>
  <si>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</si>
  <si>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</si>
  <si>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</si>
  <si>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</si>
  <si>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</si>
  <si>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</si>
  <si>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</si>
  <si>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</si>
  <si>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</si>
  <si>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</si>
  <si>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</si>
  <si>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</si>
  <si>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</si>
  <si>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</si>
  <si>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</si>
  <si>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</si>
  <si>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</si>
  <si>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</si>
  <si>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</si>
  <si>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</si>
  <si>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</si>
  <si>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</si>
  <si>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</si>
  <si>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</si>
  <si>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</si>
  <si>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</si>
  <si>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</si>
  <si>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</si>
  <si>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</si>
  <si>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</si>
  <si>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</si>
  <si>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</si>
  <si>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</si>
  <si>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</si>
  <si>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</si>
  <si>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</si>
  <si>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</si>
  <si>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</si>
  <si>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</si>
  <si>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</si>
  <si>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</si>
  <si>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</si>
  <si>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</si>
  <si>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</si>
  <si>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</si>
  <si>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</si>
  <si>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</si>
  <si>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</si>
  <si>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</si>
  <si>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</si>
  <si>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</si>
  <si>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</si>
  <si>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</si>
  <si>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</si>
  <si>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</si>
  <si>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</si>
  <si>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</si>
  <si>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</si>
  <si>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</si>
  <si>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</si>
  <si>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</si>
  <si>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</si>
  <si>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</si>
  <si>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</si>
  <si>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</si>
  <si>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</si>
  <si>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</si>
  <si>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</si>
  <si>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</si>
  <si>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</si>
  <si>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</si>
  <si>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</si>
  <si>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</si>
  <si>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</si>
  <si>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</si>
  <si>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</si>
  <si>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</si>
  <si>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</si>
  <si>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</si>
  <si>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</si>
  <si>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</si>
  <si>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</si>
  <si>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</si>
  <si>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</si>
  <si>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</si>
  <si>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</si>
  <si>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</si>
  <si>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</si>
  <si>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</si>
  <si>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</si>
  <si>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</si>
  <si>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</si>
  <si>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</si>
  <si>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</si>
  <si>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</si>
  <si>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</si>
  <si>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</si>
  <si>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</si>
  <si>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</si>
  <si>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</si>
  <si>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</si>
  <si>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</si>
  <si>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</si>
  <si>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</si>
  <si>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</si>
  <si>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</si>
  <si>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</si>
  <si>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</si>
  <si>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</si>
  <si>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</si>
  <si>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</si>
  <si>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</si>
  <si>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</si>
  <si>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</si>
  <si>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</si>
  <si>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</si>
  <si>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</si>
  <si>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</si>
  <si>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</si>
  <si>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</si>
  <si>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</si>
  <si>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</si>
  <si>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</si>
  <si>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</si>
  <si>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</si>
  <si>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</si>
  <si>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</si>
  <si>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</si>
  <si>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</si>
  <si>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</si>
  <si>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</si>
  <si>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</si>
  <si>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</si>
  <si>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</si>
  <si>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</si>
  <si>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</si>
  <si>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</si>
  <si>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</si>
  <si>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</si>
  <si>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</si>
  <si>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</si>
  <si>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</si>
  <si>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</si>
  <si>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</si>
  <si>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</si>
  <si>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</si>
  <si>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</si>
  <si>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</si>
  <si>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</si>
  <si>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</si>
  <si>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</si>
  <si>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</si>
  <si>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</si>
  <si>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</si>
  <si>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</si>
  <si>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</si>
  <si>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</si>
  <si>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</si>
  <si>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</si>
  <si>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</si>
  <si>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</si>
  <si>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</si>
  <si>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</si>
  <si>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</si>
  <si>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</si>
  <si>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</si>
  <si>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</si>
  <si>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</si>
  <si>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</si>
  <si>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</si>
  <si>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</si>
  <si>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</si>
  <si>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</si>
  <si>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</si>
  <si>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</si>
  <si>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</si>
  <si>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</si>
  <si>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</si>
  <si>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</si>
  <si>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</si>
  <si>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</si>
  <si>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</si>
  <si>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</si>
  <si>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</si>
  <si>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</si>
  <si>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</si>
  <si>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</si>
  <si>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</si>
  <si>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</si>
  <si>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</si>
  <si>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</si>
  <si>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</si>
  <si>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</si>
  <si>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</si>
  <si>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</si>
  <si>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</si>
  <si>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</si>
  <si>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</si>
  <si>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</si>
  <si>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</si>
  <si>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</si>
  <si>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</si>
  <si>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</si>
  <si>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</si>
  <si>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</si>
  <si>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</si>
  <si>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</si>
  <si>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</si>
  <si>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</si>
  <si>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</si>
  <si>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</si>
  <si>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</si>
  <si>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</si>
  <si>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</si>
  <si>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</si>
  <si>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</si>
  <si>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</si>
  <si>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</si>
  <si>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</si>
  <si>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</si>
  <si>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</si>
  <si>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</si>
  <si>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</si>
  <si>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</si>
  <si>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</si>
  <si>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</si>
  <si>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</si>
  <si>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</si>
  <si>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</si>
  <si>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</si>
  <si>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</si>
  <si>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</si>
  <si>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</si>
  <si>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</si>
  <si>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</si>
  <si>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</si>
  <si>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</si>
  <si>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</si>
  <si>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</si>
  <si>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</si>
  <si>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</si>
  <si>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</si>
  <si>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</si>
  <si>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</si>
  <si>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</si>
  <si>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</si>
  <si>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</si>
  <si>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</si>
  <si>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</si>
  <si>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</si>
  <si>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</si>
  <si>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</si>
  <si>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</si>
  <si>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</si>
  <si>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</si>
  <si>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</si>
  <si>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</si>
  <si>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</si>
  <si>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</si>
  <si>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</si>
  <si>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</si>
  <si>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</si>
  <si>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</si>
  <si>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</si>
  <si>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</si>
  <si>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</si>
  <si>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</si>
  <si>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</si>
  <si>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</si>
  <si>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</si>
  <si>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</si>
  <si>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</si>
  <si>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</si>
  <si>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</si>
  <si>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</si>
  <si>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</si>
  <si>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</si>
  <si>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</si>
  <si>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</si>
  <si>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</si>
  <si>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</si>
  <si>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</si>
  <si>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</si>
  <si>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</si>
  <si>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</si>
  <si>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</si>
  <si>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</si>
  <si>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</si>
  <si>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</si>
  <si>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</si>
  <si>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</si>
  <si>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</si>
  <si>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</si>
  <si>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</si>
  <si>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</si>
  <si>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</si>
  <si>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</si>
  <si>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</si>
  <si>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</si>
  <si>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</si>
  <si>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</si>
  <si>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</si>
  <si>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</si>
  <si>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</si>
  <si>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</si>
  <si>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</si>
  <si>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</si>
  <si>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</si>
  <si>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</si>
  <si>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</si>
  <si>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</si>
  <si>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</si>
  <si>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</si>
  <si>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</si>
  <si>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</si>
  <si>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</si>
  <si>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</si>
  <si>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</si>
  <si>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</si>
  <si>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</si>
  <si>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</si>
  <si>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</si>
  <si>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</si>
  <si>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</si>
  <si>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</si>
  <si>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</si>
  <si>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</si>
  <si>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</si>
  <si>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</si>
  <si>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</si>
  <si>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</si>
  <si>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</si>
  <si>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</si>
  <si>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</si>
  <si>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</si>
  <si>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</si>
  <si>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</si>
  <si>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</si>
  <si>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</si>
  <si>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</si>
  <si>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</si>
  <si>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</si>
  <si>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</si>
  <si>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</si>
  <si>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</si>
  <si>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</si>
  <si>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</si>
  <si>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</si>
  <si>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</si>
  <si>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</si>
  <si>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</si>
  <si>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</si>
  <si>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</si>
  <si>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</si>
  <si>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</si>
  <si>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</si>
  <si>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</si>
  <si>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</si>
  <si>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</si>
  <si>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</si>
  <si>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</si>
  <si>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</si>
  <si>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</si>
  <si>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</si>
  <si>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</si>
  <si>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</si>
  <si>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</si>
  <si>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</si>
  <si>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</si>
  <si>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</si>
  <si>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</si>
  <si>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</si>
  <si>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</si>
  <si>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</si>
  <si>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</si>
  <si>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</si>
  <si>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</si>
  <si>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</si>
  <si>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</si>
  <si>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</si>
  <si>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</si>
  <si>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</si>
  <si>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</si>
  <si>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</si>
  <si>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</si>
  <si>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</si>
  <si>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</si>
  <si>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</si>
  <si>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</si>
  <si>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</si>
  <si>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</si>
  <si>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</si>
  <si>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</si>
  <si>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</si>
  <si>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</si>
  <si>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</si>
  <si>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</si>
  <si>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</si>
  <si>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</si>
  <si>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</si>
  <si>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</si>
  <si>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</si>
  <si>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</si>
  <si>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</si>
  <si>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</si>
  <si>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</si>
  <si>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</si>
  <si>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</si>
  <si>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</si>
  <si>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</si>
  <si>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</si>
  <si>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</si>
  <si>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</si>
  <si>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</si>
  <si>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</si>
  <si>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</si>
  <si>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</si>
  <si>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</si>
  <si>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</si>
  <si>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</si>
  <si>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</si>
  <si>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</si>
  <si>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</si>
  <si>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</si>
  <si>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</si>
  <si>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</si>
  <si>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</si>
  <si>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</si>
  <si>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</si>
  <si>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</si>
  <si>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</si>
  <si>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</si>
  <si>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</si>
  <si>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</si>
  <si>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</si>
  <si>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</si>
  <si>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</si>
  <si>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</si>
  <si>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</si>
  <si>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</si>
  <si>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</si>
  <si>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</si>
  <si>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</si>
  <si>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</si>
  <si>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</si>
  <si>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</si>
  <si>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</si>
  <si>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</si>
  <si>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</si>
  <si>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</si>
  <si>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</si>
  <si>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</si>
  <si>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</si>
  <si>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</si>
  <si>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</si>
  <si>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</si>
  <si>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</si>
  <si>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</si>
  <si>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</si>
  <si>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</si>
  <si>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</si>
  <si>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</si>
  <si>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</si>
  <si>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</si>
  <si>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</si>
  <si>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</si>
  <si>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</si>
  <si>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</si>
  <si>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</si>
  <si>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</si>
  <si>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</si>
  <si>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</si>
  <si>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</si>
  <si>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</si>
  <si>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</si>
  <si>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</si>
  <si>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</si>
  <si>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</si>
  <si>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</si>
  <si>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</si>
  <si>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</si>
  <si>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</si>
  <si>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</si>
  <si>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</si>
  <si>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</si>
  <si>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</si>
  <si>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</si>
  <si>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</si>
  <si>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</si>
  <si>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</si>
  <si>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</si>
  <si>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</si>
  <si>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</si>
  <si>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</si>
  <si>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</si>
  <si>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</si>
  <si>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</si>
  <si>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</si>
  <si>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</si>
  <si>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</si>
  <si>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</si>
  <si>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</si>
  <si>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</si>
  <si>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</si>
  <si>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</si>
  <si>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</si>
  <si>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</si>
  <si>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</si>
  <si>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</si>
  <si>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</si>
  <si>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</si>
  <si>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</si>
  <si>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</si>
  <si>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</si>
  <si>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</si>
  <si>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</si>
  <si>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</si>
  <si>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</si>
  <si>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</si>
  <si>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</si>
  <si>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</si>
  <si>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</si>
  <si>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</si>
  <si>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</si>
  <si>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</si>
  <si>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</si>
  <si>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</si>
  <si>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</si>
  <si>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</si>
  <si>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</si>
  <si>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</si>
  <si>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</si>
  <si>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</si>
  <si>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</si>
  <si>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</si>
  <si>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</si>
  <si>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</si>
  <si>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</si>
  <si>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</si>
  <si>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</si>
  <si>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</si>
  <si>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</si>
  <si>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</si>
  <si>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</si>
  <si>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</si>
  <si>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</si>
  <si>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</si>
  <si>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</si>
  <si>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</si>
  <si>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</si>
  <si>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</si>
  <si>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</si>
  <si>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</si>
  <si>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</si>
  <si>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</si>
  <si>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</si>
  <si>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</si>
  <si>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</si>
  <si>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</si>
  <si>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</si>
  <si>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</si>
  <si>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</si>
  <si>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</si>
  <si>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</si>
  <si>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</si>
  <si>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</si>
  <si>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</si>
  <si>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</si>
  <si>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</si>
  <si>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</si>
  <si>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</si>
  <si>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</si>
  <si>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</si>
  <si>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</si>
  <si>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</si>
  <si>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</si>
  <si>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</si>
  <si>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</si>
  <si>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</si>
  <si>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</si>
  <si>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</si>
  <si>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</si>
  <si>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</si>
  <si>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</si>
  <si>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</si>
  <si>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</si>
  <si>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</si>
  <si>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</si>
  <si>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</si>
  <si>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</si>
  <si>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</si>
  <si>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</si>
  <si>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</si>
  <si>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</si>
  <si>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</si>
  <si>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</si>
  <si>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</si>
  <si>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</si>
  <si>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</si>
  <si>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</si>
  <si>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</si>
  <si>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</si>
  <si>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</si>
  <si>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</si>
  <si>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</si>
  <si>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</si>
  <si>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</si>
  <si>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</si>
  <si>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</si>
  <si>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</si>
  <si>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</si>
  <si>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</si>
  <si>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</si>
  <si>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</si>
  <si>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</si>
  <si>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</si>
  <si>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</si>
  <si>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</si>
  <si>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</si>
  <si>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</si>
  <si>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</si>
  <si>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</si>
  <si>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</si>
  <si>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</si>
  <si>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</si>
  <si>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</si>
  <si>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</si>
  <si>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</si>
  <si>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</si>
  <si>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</si>
  <si>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</si>
  <si>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</si>
  <si>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</si>
  <si>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</si>
  <si>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</si>
  <si>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</si>
  <si>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</si>
  <si>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</si>
  <si>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</si>
  <si>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</si>
  <si>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</si>
  <si>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</si>
  <si>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</si>
  <si>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</si>
  <si>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</si>
  <si>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</si>
  <si>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</si>
  <si>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</si>
  <si>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</si>
  <si>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</si>
  <si>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</si>
  <si>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</si>
  <si>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</si>
  <si>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</si>
  <si>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</si>
  <si>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</si>
  <si>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</si>
  <si>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</si>
  <si>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</si>
  <si>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</si>
  <si>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</si>
  <si>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</si>
  <si>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</si>
  <si>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</si>
  <si>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</si>
  <si>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</si>
  <si>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</si>
  <si>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</si>
  <si>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</si>
  <si>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</si>
  <si>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</si>
  <si>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</si>
  <si>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</si>
  <si>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</si>
  <si>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</si>
  <si>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</si>
  <si>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</si>
  <si>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</si>
  <si>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</si>
  <si>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</si>
  <si>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</si>
  <si>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</si>
  <si>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</si>
  <si>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</si>
  <si>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</si>
  <si>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</si>
  <si>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</si>
  <si>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</si>
  <si>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</si>
  <si>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</si>
  <si>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</si>
  <si>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</si>
  <si>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</si>
  <si>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</si>
  <si>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</si>
  <si>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</si>
  <si>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</si>
  <si>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</si>
  <si>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</si>
  <si>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</si>
  <si>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</si>
  <si>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</si>
  <si>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</si>
  <si>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</si>
  <si>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</si>
  <si>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</si>
  <si>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</si>
  <si>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</si>
  <si>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</si>
  <si>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</si>
  <si>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</si>
  <si>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</si>
  <si>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</si>
  <si>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</si>
  <si>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</si>
  <si>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</si>
  <si>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</si>
  <si>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</si>
  <si>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</si>
  <si>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</si>
  <si>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</si>
  <si>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</si>
  <si>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</si>
  <si>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</si>
  <si>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</si>
  <si>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</si>
  <si>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</si>
  <si>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</si>
  <si>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</si>
  <si>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</si>
  <si>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</si>
  <si>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</si>
  <si>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</si>
  <si>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</si>
  <si>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</si>
  <si>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</si>
  <si>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</si>
  <si>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</si>
  <si>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</si>
  <si>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</si>
  <si>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</si>
  <si>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</si>
  <si>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</si>
  <si>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</si>
  <si>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</si>
  <si>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</si>
  <si>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</si>
  <si>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</si>
  <si>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</si>
  <si>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</si>
  <si>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</si>
  <si>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</si>
  <si>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</si>
  <si>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</si>
  <si>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</si>
  <si>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</si>
  <si>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</si>
  <si>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</si>
  <si>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</si>
  <si>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</si>
  <si>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</si>
  <si>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</si>
  <si>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</si>
  <si>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</si>
  <si>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</si>
  <si>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</si>
  <si>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</si>
  <si>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</si>
  <si>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</si>
  <si>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</si>
  <si>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</si>
  <si>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</si>
  <si>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</si>
  <si>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</si>
  <si>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</si>
  <si>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</si>
  <si>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</si>
  <si>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</si>
  <si>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</si>
  <si>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</si>
  <si>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</si>
  <si>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</si>
  <si>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</si>
  <si>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</si>
  <si>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</si>
  <si>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</si>
  <si>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</si>
  <si>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</si>
  <si>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</si>
  <si>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</si>
  <si>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</si>
  <si>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</si>
  <si>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</si>
  <si>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</si>
  <si>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</si>
  <si>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</si>
  <si>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</si>
  <si>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</si>
  <si>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</si>
  <si>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</si>
  <si>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</si>
  <si>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</si>
  <si>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</si>
  <si>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</si>
  <si>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</si>
  <si>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</si>
  <si>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</si>
  <si>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</si>
  <si>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</si>
  <si>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</si>
  <si>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</si>
  <si>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</si>
  <si>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</si>
  <si>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</si>
  <si>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</si>
  <si>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</si>
  <si>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</si>
  <si>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</si>
  <si>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</si>
  <si>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</si>
  <si>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</si>
  <si>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</si>
  <si>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</si>
  <si>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</si>
  <si>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</si>
  <si>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</si>
  <si>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</si>
  <si>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</si>
  <si>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</si>
  <si>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</si>
  <si>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</si>
  <si>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</si>
  <si>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</si>
  <si>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</si>
  <si>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</si>
  <si>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</si>
  <si>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</si>
  <si>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</si>
  <si>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</si>
  <si>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</si>
  <si>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</si>
  <si>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</si>
  <si>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</si>
  <si>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</si>
  <si>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</si>
  <si>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</si>
  <si>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</si>
  <si>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</si>
  <si>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</si>
  <si>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</si>
  <si>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</si>
  <si>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</si>
  <si>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</si>
  <si>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</si>
  <si>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</si>
  <si>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</si>
  <si>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</si>
  <si>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</si>
  <si>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</si>
  <si>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</si>
  <si>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</si>
  <si>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</si>
  <si>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</si>
  <si>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</si>
  <si>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</si>
  <si>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</si>
  <si>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</si>
  <si>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</si>
  <si>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</si>
  <si>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</si>
  <si>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</si>
  <si>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</si>
  <si>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</si>
  <si>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</si>
  <si>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</si>
  <si>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</si>
  <si>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</si>
  <si>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</si>
  <si>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</si>
  <si>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</si>
  <si>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</si>
  <si>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</si>
  <si>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</si>
  <si>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</si>
  <si>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</si>
  <si>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</si>
  <si>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</si>
  <si>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</si>
  <si>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</si>
  <si>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</si>
  <si>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</si>
  <si>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</si>
  <si>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</si>
  <si>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</si>
  <si>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</si>
  <si>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</si>
  <si>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</si>
  <si>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</si>
  <si>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</si>
  <si>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</si>
  <si>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</si>
  <si>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</si>
  <si>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</si>
  <si>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</si>
  <si>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</si>
  <si>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</si>
  <si>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</si>
  <si>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</si>
  <si>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</si>
  <si>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</si>
  <si>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</si>
  <si>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</si>
  <si>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</si>
  <si>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</si>
  <si>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</si>
  <si>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</si>
  <si>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</si>
  <si>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</si>
  <si>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</si>
  <si>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</si>
  <si>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</si>
  <si>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</si>
  <si>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</si>
  <si>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</si>
  <si>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</si>
  <si>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</si>
  <si>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</si>
  <si>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</si>
  <si>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</si>
  <si>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</si>
  <si>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</si>
  <si>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</si>
  <si>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</si>
  <si>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</si>
  <si>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</si>
  <si>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</si>
  <si>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</si>
  <si>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</si>
  <si>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</si>
  <si>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</si>
  <si>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</si>
  <si>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</si>
  <si>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</si>
  <si>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</si>
  <si>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</si>
  <si>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</si>
  <si>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</si>
  <si>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</si>
  <si>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</si>
  <si>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</si>
  <si>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</si>
  <si>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</si>
  <si>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</si>
  <si>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</si>
  <si>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</si>
  <si>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</si>
  <si>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</si>
  <si>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</si>
  <si>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</si>
  <si>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</si>
  <si>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</si>
  <si>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</si>
  <si>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</si>
  <si>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</si>
  <si>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</si>
  <si>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</si>
  <si>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</si>
  <si>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</si>
  <si>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</si>
  <si>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</si>
  <si>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</si>
  <si>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</si>
  <si>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</si>
  <si>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</si>
  <si>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</si>
  <si>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</si>
  <si>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</si>
  <si>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</si>
  <si>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</si>
  <si>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</si>
  <si>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</si>
  <si>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</si>
  <si>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</si>
  <si>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</si>
  <si>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</si>
  <si>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</si>
  <si>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</si>
  <si>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</si>
  <si>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</si>
  <si>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</si>
  <si>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</si>
  <si>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</si>
  <si>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</si>
  <si>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</si>
  <si>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</si>
  <si>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</si>
  <si>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</si>
  <si>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</si>
  <si>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</si>
  <si>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</si>
  <si>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</si>
  <si>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</si>
  <si>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</si>
  <si>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</si>
  <si>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</si>
  <si>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</si>
  <si>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</si>
  <si>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</si>
  <si>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</si>
  <si>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</si>
  <si>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</si>
  <si>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</si>
  <si>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</si>
  <si>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</si>
  <si>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</si>
  <si>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</si>
  <si>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</si>
  <si>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</si>
  <si>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</si>
  <si>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</si>
  <si>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</si>
  <si>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</si>
  <si>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</si>
  <si>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</si>
  <si>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</si>
  <si>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</si>
  <si>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</si>
  <si>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</si>
  <si>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</si>
  <si>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</si>
  <si>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</si>
  <si>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</si>
  <si>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</si>
  <si>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</si>
  <si>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</si>
  <si>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</si>
  <si>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</si>
  <si>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</si>
  <si>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</si>
  <si>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</si>
  <si>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</si>
  <si>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</si>
  <si>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</si>
  <si>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</si>
  <si>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</si>
  <si>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</si>
  <si>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</si>
  <si>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</si>
  <si>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</si>
  <si>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</si>
  <si>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</si>
  <si>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</si>
  <si>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</si>
  <si>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</si>
  <si>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</si>
  <si>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</si>
  <si>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</si>
  <si>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</si>
  <si>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</si>
  <si>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</si>
  <si>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</si>
  <si>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</si>
  <si>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</si>
  <si>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</si>
  <si>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</si>
  <si>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</si>
  <si>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</si>
  <si>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</si>
  <si>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</si>
  <si>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</si>
  <si>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</si>
  <si>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</si>
  <si>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</si>
  <si>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</si>
  <si>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</si>
  <si>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</si>
  <si>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</si>
  <si>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</si>
  <si>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</si>
  <si>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</si>
  <si>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</si>
  <si>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</si>
  <si>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</si>
  <si>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</si>
  <si>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</si>
  <si>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</si>
  <si>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</si>
  <si>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</si>
  <si>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</si>
  <si>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</si>
  <si>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</si>
  <si>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</si>
  <si>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</si>
  <si>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</si>
  <si>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</si>
  <si>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</si>
  <si>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</si>
  <si>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</si>
  <si>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</si>
  <si>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</si>
  <si>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</si>
  <si>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</si>
  <si>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</si>
  <si>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</si>
  <si>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</si>
  <si>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</si>
  <si>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</si>
  <si>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</si>
  <si>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</si>
  <si>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</si>
  <si>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</si>
  <si>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</si>
  <si>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</si>
  <si>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</si>
  <si>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</si>
  <si>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</si>
  <si>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</si>
  <si>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</si>
  <si>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</si>
  <si>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</si>
  <si>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</si>
  <si>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</si>
  <si>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</si>
  <si>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</si>
  <si>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</si>
  <si>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</si>
  <si>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</si>
  <si>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</si>
  <si>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</si>
  <si>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</si>
  <si>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</si>
  <si>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</si>
  <si>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</si>
  <si>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</si>
  <si>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</si>
  <si>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</si>
  <si>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</si>
  <si>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</si>
  <si>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</si>
  <si>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</si>
  <si>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</si>
  <si>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</si>
  <si>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</si>
  <si>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</si>
  <si>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</si>
  <si>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</si>
  <si>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</si>
  <si>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</si>
  <si>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</si>
  <si>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</si>
  <si>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</si>
  <si>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</si>
  <si>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</si>
  <si>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</si>
  <si>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</si>
  <si>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</si>
  <si>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</si>
  <si>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</si>
  <si>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</si>
  <si>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</si>
  <si>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</si>
  <si>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</si>
  <si>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</si>
  <si>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</si>
  <si>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</si>
  <si>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</si>
  <si>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</si>
  <si>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</si>
  <si>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</si>
  <si>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</si>
  <si>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</si>
  <si>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</si>
  <si>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</si>
  <si>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</si>
  <si>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</si>
  <si>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</si>
  <si>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</si>
  <si>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</si>
  <si>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</si>
  <si>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</si>
  <si>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</si>
  <si>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</si>
  <si>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</si>
  <si>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</si>
  <si>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</si>
  <si>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</si>
  <si>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</si>
  <si>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</si>
  <si>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</si>
  <si>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</si>
  <si>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</si>
  <si>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</si>
  <si>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</si>
  <si>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</si>
  <si>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</si>
  <si>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</si>
  <si>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</si>
  <si>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</si>
  <si>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</si>
  <si>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</si>
  <si>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</si>
  <si>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</si>
  <si>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</si>
  <si>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</si>
  <si>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</si>
  <si>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</si>
  <si>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</si>
  <si>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</si>
  <si>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</si>
  <si>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</si>
  <si>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</si>
  <si>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</si>
  <si>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</si>
  <si>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</si>
  <si>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</si>
  <si>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</si>
  <si>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</si>
  <si>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</si>
  <si>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</si>
  <si>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</si>
  <si>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</si>
  <si>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</si>
  <si>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</si>
  <si>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</si>
  <si>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</si>
  <si>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</si>
  <si>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</si>
  <si>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</si>
  <si>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</si>
  <si>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</si>
  <si>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</si>
  <si>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</si>
  <si>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</si>
  <si>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</si>
  <si>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</si>
  <si>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</si>
  <si>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</si>
  <si>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</si>
  <si>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</si>
  <si>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</si>
  <si>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</si>
  <si>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</si>
  <si>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</si>
  <si>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</si>
  <si>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</si>
  <si>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</si>
  <si>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</si>
  <si>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</si>
  <si>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</si>
  <si>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</si>
  <si>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</si>
  <si>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</si>
  <si>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</si>
  <si>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</si>
  <si>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</si>
  <si>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</si>
  <si>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</si>
  <si>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</si>
  <si>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</si>
  <si>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</si>
  <si>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</si>
  <si>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</si>
  <si>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</si>
  <si>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</si>
  <si>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</si>
  <si>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</si>
  <si>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</si>
  <si>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</si>
  <si>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</si>
  <si>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</si>
  <si>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</si>
  <si>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</si>
  <si>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</si>
  <si>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</si>
  <si>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</si>
  <si>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</si>
  <si>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</si>
  <si>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</si>
  <si>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</si>
  <si>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</si>
  <si>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</si>
  <si>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</si>
  <si>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</si>
  <si>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</si>
  <si>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</si>
  <si>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</si>
  <si>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</si>
  <si>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</si>
  <si>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</si>
  <si>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</si>
  <si>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</si>
  <si>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</si>
  <si>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</si>
  <si>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</si>
  <si>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</si>
  <si>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</si>
  <si>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</si>
  <si>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</si>
  <si>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</si>
  <si>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</si>
  <si>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</si>
  <si>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</si>
  <si>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</si>
  <si>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</si>
  <si>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</si>
  <si>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</si>
  <si>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</si>
  <si>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</si>
  <si>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</si>
  <si>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</si>
  <si>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</si>
  <si>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</si>
  <si>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</si>
  <si>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</si>
  <si>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</si>
  <si>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</si>
  <si>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</si>
  <si>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</si>
  <si>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</si>
  <si>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</si>
  <si>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</si>
  <si>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</si>
  <si>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</si>
  <si>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</si>
  <si>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</si>
  <si>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</si>
  <si>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</si>
  <si>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</si>
  <si>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</si>
  <si>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</si>
  <si>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</si>
  <si>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</si>
  <si>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</si>
  <si>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</si>
  <si>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</si>
  <si>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</si>
  <si>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</si>
  <si>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</si>
  <si>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</si>
  <si>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</si>
  <si>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</si>
  <si>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</si>
  <si>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</si>
  <si>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</si>
  <si>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</si>
  <si>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</si>
  <si>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</si>
  <si>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</si>
  <si>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</si>
  <si>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</si>
  <si>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</si>
  <si>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</si>
  <si>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</si>
  <si>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</si>
  <si>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</si>
  <si>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</si>
  <si>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</si>
  <si>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</si>
  <si>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</si>
  <si>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</si>
  <si>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</si>
  <si>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</si>
  <si>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</si>
  <si>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</si>
  <si>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</si>
  <si>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</si>
  <si>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</si>
  <si>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</si>
  <si>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</si>
  <si>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</si>
  <si>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</si>
  <si>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</si>
  <si>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</si>
  <si>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</si>
  <si>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</si>
  <si>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</si>
  <si>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</si>
  <si>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</si>
  <si>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</si>
  <si>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</si>
  <si>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</si>
  <si>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</si>
  <si>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</si>
  <si>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</si>
  <si>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</si>
  <si>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</si>
  <si>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</si>
  <si>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</si>
  <si>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</si>
  <si>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</si>
  <si>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</si>
  <si>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</si>
  <si>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</si>
  <si>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</si>
  <si>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</si>
  <si>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</si>
  <si>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</si>
  <si>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</si>
  <si>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</si>
  <si>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</si>
  <si>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</si>
  <si>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</si>
  <si>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</si>
  <si>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</si>
  <si>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</si>
  <si>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</si>
  <si>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</si>
  <si>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</si>
  <si>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</si>
  <si>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</si>
  <si>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</si>
  <si>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</si>
  <si>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</si>
  <si>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</si>
  <si>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</si>
  <si>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</si>
  <si>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</si>
  <si>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</si>
  <si>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</si>
  <si>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</si>
  <si>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</si>
  <si>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</si>
  <si>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</si>
  <si>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</si>
  <si>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</si>
  <si>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</si>
  <si>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</si>
  <si>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</si>
  <si>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</si>
  <si>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</si>
  <si>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</si>
  <si>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</si>
  <si>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</si>
  <si>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</si>
  <si>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</si>
  <si>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</si>
  <si>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</si>
  <si>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</si>
  <si>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</si>
  <si>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</si>
  <si>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</si>
  <si>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</si>
  <si>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</si>
  <si>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</si>
  <si>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</si>
  <si>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</si>
  <si>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</si>
  <si>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</si>
  <si>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</si>
  <si>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</si>
  <si>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</si>
  <si>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</si>
  <si>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</si>
  <si>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</si>
  <si>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</si>
  <si>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</si>
  <si>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</si>
  <si>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</si>
  <si>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</si>
  <si>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</si>
  <si>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</si>
  <si>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</si>
  <si>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</si>
  <si>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</si>
  <si>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</si>
  <si>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</si>
  <si>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</si>
  <si>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</si>
  <si>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</si>
  <si>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</si>
  <si>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</si>
  <si>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</si>
  <si>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</si>
  <si>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</si>
  <si>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</si>
  <si>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</si>
  <si>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</si>
  <si>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</si>
  <si>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</si>
  <si>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</si>
  <si>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</si>
  <si>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</si>
  <si>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</si>
  <si>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</si>
  <si>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</si>
  <si>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</si>
  <si>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</si>
  <si>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</si>
  <si>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</si>
  <si>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</si>
  <si>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</si>
  <si>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</si>
  <si>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</si>
  <si>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</si>
  <si>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</si>
  <si>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</si>
  <si>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</si>
  <si>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</si>
  <si>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</si>
  <si>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</si>
  <si>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</si>
  <si>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</si>
  <si>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</si>
  <si>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</si>
  <si>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</si>
  <si>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</si>
  <si>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</si>
  <si>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</si>
  <si>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</si>
  <si>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</si>
  <si>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</si>
  <si>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</si>
  <si>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</si>
  <si>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</si>
  <si>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</si>
  <si>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</si>
  <si>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</si>
  <si>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</si>
  <si>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</si>
  <si>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</si>
  <si>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</si>
  <si>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</si>
  <si>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</si>
  <si>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</si>
  <si>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</si>
  <si>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</si>
  <si>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</si>
  <si>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</si>
  <si>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</si>
  <si>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</si>
  <si>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</si>
  <si>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</si>
  <si>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</si>
  <si>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</si>
  <si>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</si>
  <si>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</si>
  <si>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</si>
  <si>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</si>
  <si>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</si>
  <si>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</si>
  <si>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</si>
  <si>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</si>
  <si>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</si>
  <si>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</si>
  <si>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</si>
  <si>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</si>
  <si>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</si>
  <si>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</si>
  <si>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</si>
  <si>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</si>
  <si>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</si>
  <si>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</si>
  <si>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</si>
  <si>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</si>
  <si>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</si>
  <si>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</si>
  <si>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</si>
  <si>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</si>
  <si>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</si>
  <si>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</si>
  <si>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</si>
  <si>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</si>
  <si>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</si>
  <si>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</si>
  <si>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</si>
  <si>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</si>
  <si>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</si>
  <si>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</si>
  <si>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</si>
  <si>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</si>
  <si>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</si>
  <si>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</si>
  <si>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</si>
  <si>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</si>
  <si>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</si>
  <si>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</si>
  <si>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</si>
  <si>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</si>
  <si>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</si>
  <si>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</si>
  <si>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</si>
  <si>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</si>
  <si>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</si>
  <si>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</si>
  <si>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</si>
  <si>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</si>
  <si>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</si>
  <si>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</si>
  <si>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</si>
  <si>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</si>
  <si>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</si>
  <si>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</si>
  <si>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</si>
  <si>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</si>
  <si>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</si>
  <si>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</si>
  <si>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</si>
  <si>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</si>
  <si>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</si>
  <si>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</si>
  <si>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</si>
  <si>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</si>
  <si>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</si>
  <si>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</si>
  <si>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</si>
  <si>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</si>
  <si>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</si>
  <si>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</si>
  <si>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</si>
  <si>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</si>
  <si>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</si>
  <si>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</si>
  <si>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</si>
  <si>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</si>
  <si>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</si>
  <si>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</si>
  <si>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</si>
  <si>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</si>
  <si>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</si>
  <si>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</si>
  <si>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</si>
  <si>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</si>
  <si>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</si>
  <si>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</si>
  <si>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</si>
  <si>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</si>
  <si>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</si>
  <si>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</si>
  <si>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</si>
  <si>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</si>
  <si>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</si>
  <si>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</si>
  <si>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</si>
  <si>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</si>
  <si>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</si>
  <si>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</si>
  <si>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</si>
  <si>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</si>
  <si>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</si>
  <si>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</si>
  <si>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</si>
  <si>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</si>
  <si>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</si>
  <si>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</si>
  <si>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</si>
  <si>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</si>
  <si>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</si>
  <si>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</si>
  <si>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</si>
  <si>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</si>
  <si>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</si>
  <si>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</si>
  <si>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</si>
  <si>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</si>
  <si>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</si>
  <si>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</si>
  <si>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</si>
  <si>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</si>
  <si>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</si>
  <si>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</si>
  <si>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</si>
  <si>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</si>
  <si>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</si>
  <si>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</si>
  <si>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</si>
  <si>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</si>
  <si>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</si>
  <si>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</si>
  <si>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</si>
  <si>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</si>
  <si>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</si>
  <si>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</si>
  <si>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</si>
  <si>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</si>
  <si>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</si>
  <si>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</si>
  <si>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</si>
  <si>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</si>
  <si>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</si>
  <si>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</si>
  <si>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</si>
  <si>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</si>
  <si>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</si>
  <si>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</si>
  <si>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</si>
  <si>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</si>
  <si>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</si>
  <si>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</si>
  <si>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</si>
  <si>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</si>
  <si>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</si>
  <si>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</si>
  <si>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</si>
  <si>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</si>
  <si>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</si>
  <si>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</si>
  <si>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</si>
  <si>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</si>
  <si>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</si>
  <si>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</si>
  <si>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</si>
  <si>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</si>
  <si>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</si>
  <si>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</si>
  <si>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</si>
  <si>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</si>
  <si>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</si>
  <si>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</si>
  <si>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</si>
  <si>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</si>
  <si>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</si>
  <si>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</si>
  <si>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</si>
  <si>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</si>
  <si>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</si>
  <si>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</si>
  <si>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</si>
  <si>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</si>
  <si>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</si>
  <si>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</si>
  <si>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</si>
  <si>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</si>
  <si>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</si>
  <si>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</si>
  <si>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</si>
  <si>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</si>
  <si>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</si>
  <si>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</si>
  <si>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</si>
  <si>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</si>
  <si>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</si>
  <si>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</si>
  <si>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</si>
  <si>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</si>
  <si>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</si>
  <si>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</si>
  <si>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</si>
  <si>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</si>
  <si>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</si>
  <si>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</si>
  <si>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</si>
  <si>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</si>
  <si>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</si>
  <si>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</si>
  <si>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</si>
  <si>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</si>
  <si>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</si>
  <si>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</si>
  <si>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</si>
  <si>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</si>
  <si>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</si>
  <si>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</si>
  <si>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</si>
  <si>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</si>
  <si>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</si>
  <si>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</si>
  <si>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</si>
  <si>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</si>
  <si>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</si>
  <si>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</si>
  <si>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</si>
  <si>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</si>
  <si>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</si>
  <si>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</si>
  <si>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</si>
  <si>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</si>
  <si>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</si>
  <si>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</si>
  <si>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</si>
  <si>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</si>
  <si>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</si>
  <si>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</si>
  <si>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</si>
  <si>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</si>
  <si>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</si>
  <si>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</si>
  <si>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</si>
  <si>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</si>
  <si>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</si>
  <si>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</si>
  <si>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</si>
  <si>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</si>
  <si>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</si>
  <si>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</si>
  <si>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</si>
  <si>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</si>
  <si>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</si>
  <si>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</si>
  <si>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</si>
  <si>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</si>
  <si>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</si>
  <si>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</si>
  <si>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</si>
  <si>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</si>
  <si>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</si>
  <si>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</si>
  <si>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</si>
  <si>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</si>
  <si>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</si>
  <si>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</si>
  <si>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</si>
  <si>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</si>
  <si>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</si>
  <si>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</si>
  <si>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</si>
  <si>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</si>
  <si>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</si>
  <si>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</si>
  <si>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</si>
  <si>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</si>
  <si>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</si>
  <si>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</si>
  <si>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</si>
  <si>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</si>
  <si>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</si>
  <si>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</si>
  <si>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</si>
  <si>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</si>
  <si>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</si>
  <si>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</si>
  <si>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</si>
  <si>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</si>
  <si>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</si>
  <si>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</si>
  <si>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</si>
  <si>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</si>
  <si>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</si>
  <si>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</si>
  <si>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</si>
  <si>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</si>
  <si>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</si>
  <si>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</si>
  <si>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</si>
  <si>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</si>
  <si>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</si>
  <si>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</si>
  <si>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</si>
  <si>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</si>
  <si>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</si>
  <si>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</si>
  <si>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</si>
  <si>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</si>
  <si>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</si>
  <si>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</si>
  <si>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</si>
  <si>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</si>
  <si>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</si>
  <si>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</si>
  <si>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</si>
  <si>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</si>
  <si>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</si>
  <si>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</si>
  <si>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</si>
  <si>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</si>
  <si>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</si>
  <si>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</si>
  <si>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</si>
  <si>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</si>
  <si>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</si>
  <si>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</si>
  <si>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</si>
  <si>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</si>
  <si>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</si>
  <si>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</si>
  <si>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</si>
  <si>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</si>
  <si>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</si>
  <si>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</si>
  <si>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</si>
  <si>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</si>
  <si>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</si>
  <si>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</si>
  <si>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</si>
  <si>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</si>
  <si>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</si>
  <si>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</si>
  <si>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</si>
  <si>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</si>
  <si>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</si>
  <si>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</si>
  <si>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</si>
  <si>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</si>
  <si>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</si>
  <si>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</si>
  <si>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</si>
  <si>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</si>
  <si>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</si>
  <si>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</si>
  <si>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</si>
  <si>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</si>
  <si>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</si>
  <si>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</si>
  <si>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</si>
  <si>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</si>
  <si>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</si>
  <si>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</si>
  <si>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</si>
  <si>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</si>
  <si>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</si>
  <si>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</si>
  <si>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</si>
  <si>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</si>
  <si>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</si>
  <si>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</si>
  <si>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</si>
  <si>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</si>
  <si>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</si>
  <si>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</si>
  <si>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</si>
  <si>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</si>
  <si>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</si>
  <si>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</si>
  <si>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</si>
  <si>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</si>
  <si>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</si>
  <si>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</si>
  <si>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</si>
  <si>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</si>
  <si>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</si>
  <si>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</si>
  <si>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</si>
  <si>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</si>
  <si>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</si>
  <si>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</si>
  <si>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</si>
  <si>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</si>
  <si>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</si>
  <si>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</si>
  <si>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</si>
  <si>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</si>
  <si>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</si>
  <si>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</si>
  <si>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</si>
  <si>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</si>
  <si>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</si>
  <si>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</si>
  <si>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</si>
  <si>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</si>
  <si>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</si>
  <si>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</si>
  <si>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</si>
  <si>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</si>
  <si>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</si>
  <si>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</si>
  <si>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</si>
  <si>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</si>
  <si>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</si>
  <si>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</si>
  <si>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</si>
  <si>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</si>
  <si>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</si>
  <si>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</si>
  <si>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</si>
  <si>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</si>
  <si>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</si>
  <si>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</si>
  <si>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</si>
  <si>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</si>
  <si>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</si>
  <si>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</si>
  <si>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</si>
  <si>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</si>
  <si>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</si>
  <si>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</si>
  <si>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</si>
  <si>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</si>
  <si>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</si>
  <si>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</si>
  <si>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</si>
  <si>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</si>
  <si>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</si>
  <si>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</si>
  <si>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</si>
  <si>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</si>
  <si>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</si>
  <si>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</si>
  <si>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</si>
  <si>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</si>
  <si>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</si>
  <si>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</si>
  <si>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</si>
  <si>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</si>
  <si>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</si>
  <si>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</si>
  <si>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</si>
  <si>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</si>
  <si>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</si>
  <si>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</si>
  <si>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</si>
  <si>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</si>
  <si>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</si>
  <si>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</si>
  <si>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</si>
  <si>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</si>
  <si>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</si>
  <si>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</si>
  <si>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</si>
  <si>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</si>
  <si>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</si>
  <si>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</si>
  <si>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</si>
  <si>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</si>
  <si>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</si>
  <si>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</si>
  <si>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</si>
  <si>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</si>
  <si>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</si>
  <si>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</si>
  <si>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</si>
  <si>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</si>
  <si>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</si>
  <si>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</si>
  <si>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</si>
  <si>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</si>
  <si>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</si>
  <si>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</si>
  <si>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</si>
  <si>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</si>
  <si>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</si>
  <si>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</si>
  <si>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</si>
  <si>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</si>
  <si>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</si>
  <si>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</si>
  <si>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</si>
  <si>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</si>
  <si>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</si>
  <si>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</si>
  <si>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</si>
  <si>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</si>
  <si>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</si>
  <si>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</si>
  <si>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</si>
  <si>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</si>
  <si>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</si>
  <si>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</si>
  <si>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</si>
  <si>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</si>
  <si>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</si>
  <si>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</si>
  <si>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</si>
  <si>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</si>
  <si>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</si>
  <si>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</si>
  <si>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</si>
  <si>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</si>
  <si>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</si>
  <si>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</si>
  <si>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</si>
  <si>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</si>
  <si>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</si>
  <si>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</si>
  <si>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</si>
  <si>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</si>
  <si>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</si>
  <si>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</si>
  <si>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</si>
  <si>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</si>
  <si>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</si>
  <si>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</si>
  <si>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</si>
  <si>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</si>
  <si>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</si>
  <si>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</si>
  <si>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</si>
  <si>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</si>
  <si>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</si>
  <si>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</si>
  <si>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</si>
  <si>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</si>
  <si>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</si>
  <si>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</si>
  <si>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</si>
  <si>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</si>
  <si>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</si>
  <si>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</si>
  <si>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</si>
  <si>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</si>
  <si>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</si>
  <si>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</si>
  <si>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</si>
  <si>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</si>
  <si>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</si>
  <si>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</si>
  <si>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</si>
  <si>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</si>
  <si>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</si>
  <si>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</si>
  <si>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</si>
  <si>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</si>
  <si>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</si>
  <si>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</si>
  <si>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</si>
  <si>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</si>
  <si>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</si>
  <si>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</si>
  <si>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</si>
  <si>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</si>
  <si>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</si>
  <si>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</si>
  <si>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</si>
  <si>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</si>
  <si>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</si>
  <si>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</si>
  <si>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</si>
  <si>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</si>
  <si>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</si>
  <si>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</si>
  <si>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</si>
  <si>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</si>
  <si>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</si>
  <si>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</si>
  <si>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</si>
  <si>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</si>
  <si>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</si>
  <si>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</si>
  <si>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</si>
  <si>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</si>
  <si>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</si>
  <si>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</si>
  <si>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</si>
  <si>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</si>
  <si>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</si>
  <si>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</si>
  <si>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</si>
  <si>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</si>
  <si>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</si>
  <si>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</si>
  <si>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</si>
  <si>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</si>
  <si>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</si>
  <si>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</si>
  <si>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</si>
  <si>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</si>
  <si>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</si>
  <si>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</si>
  <si>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</si>
  <si>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</si>
  <si>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</si>
  <si>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</si>
  <si>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</si>
  <si>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</si>
  <si>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</si>
  <si>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</si>
  <si>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</si>
  <si>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</si>
  <si>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</si>
  <si>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</si>
  <si>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</si>
  <si>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</si>
  <si>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</si>
  <si>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</si>
  <si>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</si>
  <si>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</si>
  <si>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</si>
  <si>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</si>
  <si>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</si>
  <si>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</si>
  <si>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</si>
  <si>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</si>
  <si>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</si>
  <si>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</si>
  <si>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</si>
  <si>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</si>
  <si>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</si>
  <si>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</si>
  <si>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</si>
  <si>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</si>
  <si>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</si>
  <si>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</si>
  <si>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</si>
  <si>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</si>
  <si>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</si>
  <si>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</si>
  <si>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</si>
  <si>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</si>
  <si>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</si>
  <si>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</si>
  <si>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</si>
  <si>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</si>
  <si>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</si>
  <si>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</si>
  <si>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</si>
  <si>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</si>
  <si>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</si>
  <si>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</si>
  <si>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</si>
  <si>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</si>
  <si>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</si>
  <si>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</si>
  <si>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</si>
  <si>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</si>
  <si>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</si>
  <si>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</si>
  <si>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</si>
  <si>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</si>
  <si>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</si>
  <si>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</si>
  <si>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</si>
  <si>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</si>
  <si>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</si>
  <si>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</si>
  <si>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</si>
  <si>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</si>
  <si>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</si>
  <si>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</si>
  <si>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</si>
  <si>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</si>
  <si>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</si>
  <si>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</si>
  <si>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</si>
  <si>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</si>
  <si>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</si>
  <si>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</si>
  <si>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</si>
  <si>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</si>
  <si>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</si>
  <si>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</si>
  <si>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</si>
  <si>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</si>
  <si>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</si>
  <si>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</si>
  <si>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</si>
  <si>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</si>
  <si>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</si>
  <si>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</si>
  <si>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</si>
  <si>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</si>
  <si>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</si>
  <si>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</si>
  <si>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</si>
  <si>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</si>
  <si>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</si>
  <si>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</si>
  <si>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</si>
  <si>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</si>
  <si>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</si>
  <si>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</si>
  <si>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</si>
  <si>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</si>
  <si>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</si>
  <si>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</si>
  <si>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</si>
  <si>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</si>
  <si>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</si>
  <si>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</si>
  <si>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</si>
  <si>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</si>
  <si>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</si>
  <si>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</si>
  <si>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</si>
  <si>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</si>
  <si>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</si>
  <si>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</si>
  <si>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</si>
  <si>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</si>
  <si>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</si>
  <si>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</si>
  <si>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</si>
  <si>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</si>
  <si>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</si>
  <si>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</si>
  <si>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</si>
  <si>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</si>
  <si>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</si>
  <si>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</si>
  <si>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</si>
  <si>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</si>
  <si>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</si>
  <si>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</si>
  <si>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</si>
  <si>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</si>
  <si>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</si>
  <si>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</si>
  <si>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</si>
  <si>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</si>
  <si>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</si>
  <si>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</si>
  <si>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</si>
  <si>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</si>
  <si>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</si>
  <si>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</si>
  <si>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</si>
  <si>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</si>
  <si>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</si>
  <si>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</si>
  <si>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</si>
  <si>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</si>
  <si>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</si>
  <si>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</si>
  <si>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</si>
  <si>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</si>
  <si>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</si>
  <si>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</si>
  <si>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</si>
  <si>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</si>
  <si>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</si>
  <si>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</si>
  <si>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</si>
  <si>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</si>
  <si>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</si>
  <si>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</si>
  <si>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</si>
  <si>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</si>
  <si>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</si>
  <si>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</si>
  <si>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</si>
  <si>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</si>
  <si>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</si>
  <si>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</si>
  <si>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</si>
  <si>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</si>
  <si>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</si>
  <si>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</si>
  <si>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</si>
  <si>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</si>
  <si>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</si>
  <si>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</si>
  <si>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</si>
  <si>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</si>
  <si>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</si>
  <si>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</si>
  <si>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</si>
  <si>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</si>
  <si>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</si>
  <si>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</si>
  <si>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</si>
  <si>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</si>
  <si>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</si>
  <si>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</si>
  <si>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</si>
  <si>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</si>
  <si>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</si>
  <si>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</si>
  <si>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</si>
  <si>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</si>
  <si>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</si>
  <si>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</si>
  <si>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</si>
  <si>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</si>
  <si>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</si>
  <si>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</si>
  <si>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</si>
  <si>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</si>
  <si>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</si>
  <si>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</si>
  <si>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</si>
  <si>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</si>
  <si>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</si>
  <si>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</si>
  <si>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</si>
  <si>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</si>
  <si>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</si>
  <si>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</si>
  <si>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</si>
  <si>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</si>
  <si>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</si>
  <si>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</si>
  <si>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</si>
  <si>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</si>
  <si>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</si>
  <si>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</si>
  <si>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</si>
  <si>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</si>
  <si>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</si>
  <si>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</si>
  <si>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</si>
  <si>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</si>
  <si>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</si>
  <si>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</si>
  <si>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</si>
  <si>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</si>
  <si>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</si>
  <si>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</si>
  <si>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</si>
  <si>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</si>
  <si>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</si>
  <si>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</si>
  <si>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</si>
  <si>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</si>
  <si>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</si>
  <si>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</si>
  <si>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</si>
  <si>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</si>
  <si>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</si>
  <si>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</si>
  <si>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</si>
  <si>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</si>
  <si>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</si>
  <si>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</si>
  <si>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</si>
  <si>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</si>
  <si>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</si>
  <si>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</si>
  <si>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</si>
  <si>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</si>
  <si>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</si>
  <si>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</si>
  <si>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</si>
  <si>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</si>
  <si>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</si>
  <si>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</si>
  <si>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</si>
  <si>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</si>
  <si>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</si>
  <si>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</si>
  <si>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</si>
  <si>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</si>
  <si>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</si>
  <si>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</si>
  <si>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</si>
  <si>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</si>
  <si>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</si>
  <si>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</si>
  <si>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</si>
  <si>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</si>
  <si>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</si>
  <si>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</si>
  <si>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</si>
  <si>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</si>
  <si>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</si>
  <si>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</si>
  <si>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</si>
  <si>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</si>
  <si>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</si>
  <si>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</si>
  <si>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</si>
  <si>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</si>
  <si>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</si>
  <si>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</si>
  <si>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</si>
  <si>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</si>
  <si>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</si>
  <si>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</si>
  <si>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</si>
  <si>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</si>
  <si>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</si>
  <si>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</si>
  <si>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</si>
  <si>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</si>
  <si>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</si>
  <si>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</si>
  <si>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</si>
  <si>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</si>
  <si>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</si>
  <si>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</si>
  <si>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</si>
  <si>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</si>
  <si>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</si>
  <si>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</si>
  <si>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</si>
  <si>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</si>
  <si>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</si>
  <si>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</si>
  <si>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</si>
  <si>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</si>
  <si>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</si>
  <si>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</si>
  <si>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</si>
  <si>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</si>
  <si>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</si>
  <si>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</si>
  <si>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</si>
  <si>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</si>
  <si>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</si>
  <si>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</si>
  <si>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</si>
  <si>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</si>
  <si>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</si>
  <si>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</si>
  <si>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</si>
  <si>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</si>
  <si>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</si>
  <si>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</si>
  <si>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</si>
  <si>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</si>
  <si>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</si>
  <si>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</si>
  <si>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</si>
  <si>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</si>
  <si>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</si>
  <si>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</si>
  <si>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</si>
  <si>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</si>
  <si>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</si>
  <si>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</si>
  <si>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</si>
  <si>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</si>
  <si>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</si>
  <si>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</si>
  <si>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</si>
  <si>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</si>
  <si>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</si>
  <si>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</si>
  <si>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</si>
  <si>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</si>
  <si>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</si>
  <si>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</si>
  <si>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</si>
  <si>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</si>
  <si>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</si>
  <si>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</si>
  <si>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</si>
  <si>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</si>
  <si>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</si>
  <si>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</si>
  <si>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</si>
  <si>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</si>
  <si>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</si>
  <si>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</si>
  <si>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</si>
  <si>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</si>
  <si>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</si>
  <si>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</si>
  <si>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</si>
  <si>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</si>
  <si>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</si>
  <si>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</si>
  <si>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</si>
  <si>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</si>
  <si>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</si>
  <si>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</si>
  <si>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</si>
  <si>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</si>
  <si>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</si>
  <si>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</si>
  <si>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</si>
  <si>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</si>
  <si>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</si>
  <si>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</si>
  <si>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</si>
  <si>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</si>
  <si>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</si>
  <si>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</si>
  <si>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</si>
  <si>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</si>
  <si>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</si>
  <si>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</si>
  <si>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</si>
  <si>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</si>
  <si>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</si>
  <si>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</si>
  <si>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</si>
  <si>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</si>
  <si>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</si>
  <si>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</si>
  <si>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</si>
  <si>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</si>
  <si>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</si>
  <si>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</si>
  <si>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</si>
  <si>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</si>
  <si>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</si>
  <si>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</si>
  <si>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</si>
  <si>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</si>
  <si>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</si>
  <si>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</si>
  <si>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</si>
  <si>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</si>
  <si>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</si>
  <si>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</si>
  <si>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</si>
  <si>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</si>
  <si>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</si>
  <si>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</si>
  <si>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</si>
  <si>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</si>
  <si>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</si>
  <si>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</si>
  <si>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</si>
  <si>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</si>
  <si>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</si>
  <si>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</si>
  <si>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</si>
  <si>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</si>
  <si>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</si>
  <si>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</si>
  <si>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</si>
  <si>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</si>
  <si>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</si>
  <si>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</si>
  <si>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</si>
  <si>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</si>
  <si>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</si>
  <si>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</si>
  <si>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</si>
  <si>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</si>
  <si>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</si>
  <si>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</si>
  <si>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</si>
  <si>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</si>
  <si>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</si>
  <si>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</si>
  <si>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</si>
  <si>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</si>
  <si>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</si>
  <si>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</si>
  <si>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</si>
  <si>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</si>
  <si>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</si>
  <si>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</si>
  <si>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</si>
  <si>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</si>
  <si>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</si>
  <si>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</si>
  <si>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</si>
  <si>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</si>
  <si>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</si>
  <si>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</si>
  <si>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</si>
  <si>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</si>
  <si>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</si>
  <si>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</si>
  <si>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</si>
  <si>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</si>
  <si>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</si>
  <si>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</si>
  <si>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</si>
  <si>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</si>
  <si>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</si>
  <si>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</si>
  <si>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</si>
  <si>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</si>
  <si>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</si>
  <si>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</si>
  <si>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</si>
  <si>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</si>
  <si>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</si>
  <si>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</si>
  <si>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</si>
  <si>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</si>
  <si>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</si>
  <si>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</si>
  <si>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</si>
  <si>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</si>
  <si>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</si>
  <si>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</si>
  <si>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</si>
  <si>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</si>
  <si>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</si>
  <si>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</si>
  <si>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</si>
  <si>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</si>
  <si>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</si>
  <si>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</si>
  <si>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</si>
  <si>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</si>
  <si>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</si>
  <si>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</si>
  <si>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</si>
  <si>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</si>
  <si>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</si>
  <si>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</si>
  <si>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</si>
  <si>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</si>
  <si>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</si>
  <si>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</si>
  <si>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</si>
  <si>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</si>
  <si>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</si>
  <si>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</si>
  <si>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</si>
  <si>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</si>
  <si>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</si>
  <si>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</si>
  <si>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</si>
  <si>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</si>
  <si>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</si>
  <si>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</si>
  <si>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</si>
  <si>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</si>
  <si>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</si>
  <si>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</si>
  <si>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</si>
  <si>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</si>
  <si>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</si>
  <si>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</si>
  <si>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</si>
  <si>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</si>
  <si>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</si>
  <si>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</si>
  <si>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</si>
  <si>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</si>
  <si>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</si>
  <si>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</si>
  <si>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</si>
  <si>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</si>
  <si>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</si>
  <si>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</si>
  <si>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</si>
  <si>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</si>
  <si>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</si>
  <si>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</si>
  <si>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</si>
  <si>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</si>
  <si>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</si>
  <si>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</si>
  <si>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</si>
  <si>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</si>
  <si>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</si>
  <si>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</si>
  <si>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</si>
  <si>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</si>
  <si>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</si>
  <si>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</si>
  <si>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</si>
  <si>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</si>
  <si>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</si>
  <si>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</si>
  <si>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</si>
  <si>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</si>
  <si>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</si>
  <si>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</si>
  <si>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</si>
  <si>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</si>
  <si>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</si>
  <si>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</si>
  <si>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</si>
  <si>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</si>
  <si>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</si>
  <si>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</si>
  <si>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</si>
  <si>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</si>
  <si>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</si>
  <si>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</si>
  <si>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</si>
  <si>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</si>
  <si>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</si>
  <si>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</si>
  <si>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</si>
  <si>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</si>
  <si>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</si>
  <si>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</si>
  <si>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</si>
  <si>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</si>
  <si>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</si>
  <si>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</si>
  <si>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</si>
  <si>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</si>
  <si>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</si>
  <si>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</si>
  <si>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</si>
  <si>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</si>
  <si>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</si>
  <si>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</si>
  <si>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</si>
  <si>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</si>
  <si>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</si>
  <si>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</si>
  <si>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</si>
  <si>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</si>
  <si>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</si>
  <si>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</si>
  <si>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</si>
  <si>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</si>
  <si>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</si>
  <si>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</si>
  <si>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</si>
  <si>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</si>
  <si>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</si>
  <si>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</si>
  <si>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</si>
  <si>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</si>
  <si>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</si>
  <si>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</si>
  <si>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</si>
  <si>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</si>
  <si>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</si>
  <si>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</si>
  <si>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</si>
  <si>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</si>
  <si>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</si>
  <si>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</si>
  <si>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</si>
  <si>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</si>
  <si>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</si>
  <si>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</si>
  <si>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</si>
  <si>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</si>
  <si>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</si>
  <si>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</si>
  <si>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</si>
  <si>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</si>
  <si>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</si>
  <si>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</si>
  <si>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</si>
  <si>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</si>
  <si>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</si>
  <si>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</si>
  <si>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</si>
  <si>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</si>
  <si>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</si>
  <si>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</si>
  <si>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</si>
  <si>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</si>
  <si>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</si>
  <si>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</si>
  <si>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</si>
  <si>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</si>
  <si>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</si>
  <si>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</si>
  <si>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</si>
  <si>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</si>
  <si>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</si>
  <si>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</si>
  <si>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</si>
  <si>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</si>
  <si>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</si>
  <si>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</si>
  <si>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</si>
  <si>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</si>
  <si>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</si>
  <si>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</si>
  <si>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</si>
  <si>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</si>
  <si>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</si>
  <si>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</si>
  <si>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</si>
  <si>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</si>
  <si>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</si>
  <si>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</si>
  <si>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</si>
  <si>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</si>
  <si>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</si>
  <si>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</si>
  <si>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</si>
  <si>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</si>
  <si>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</si>
  <si>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</si>
  <si>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</si>
  <si>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</si>
  <si>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</si>
  <si>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</si>
  <si>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</si>
  <si>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</si>
  <si>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</si>
  <si>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</si>
  <si>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</si>
  <si>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</si>
  <si>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</si>
  <si>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</si>
  <si>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</si>
  <si>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</si>
  <si>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</si>
  <si>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</si>
  <si>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</si>
  <si>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</si>
  <si>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</si>
  <si>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</si>
  <si>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</si>
  <si>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</si>
  <si>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</si>
  <si>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</si>
  <si>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</si>
  <si>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</si>
  <si>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</si>
  <si>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</si>
  <si>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</si>
  <si>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</si>
  <si>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</si>
  <si>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</si>
  <si>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</si>
  <si>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</si>
  <si>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</si>
  <si>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</si>
  <si>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</si>
  <si>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</si>
  <si>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</si>
  <si>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</si>
  <si>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</si>
  <si>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</si>
  <si>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</si>
  <si>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</si>
  <si>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</si>
  <si>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</si>
  <si>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</si>
  <si>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</si>
  <si>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</si>
  <si>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</si>
  <si>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</si>
  <si>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</si>
  <si>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</si>
  <si>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</si>
  <si>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</si>
  <si>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</si>
  <si>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</si>
  <si>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</si>
  <si>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</si>
  <si>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</si>
  <si>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</si>
  <si>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</si>
  <si>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</si>
  <si>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</si>
  <si>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</si>
  <si>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</si>
  <si>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</si>
  <si>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</si>
  <si>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</si>
  <si>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</si>
  <si>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</si>
  <si>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</si>
  <si>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</si>
  <si>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</si>
  <si>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</si>
  <si>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</si>
  <si>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</si>
  <si>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</si>
  <si>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</si>
  <si>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</si>
  <si>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</si>
  <si>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</si>
  <si>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</si>
  <si>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</si>
  <si>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</si>
  <si>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</si>
  <si>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</si>
  <si>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</si>
  <si>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</si>
  <si>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</si>
  <si>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</si>
  <si>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</si>
  <si>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</si>
  <si>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</si>
  <si>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</si>
  <si>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</si>
  <si>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</si>
  <si>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</si>
  <si>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</si>
  <si>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</si>
  <si>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</si>
  <si>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</si>
  <si>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</si>
  <si>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</si>
  <si>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</si>
  <si>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</si>
  <si>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</si>
  <si>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</si>
  <si>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</si>
  <si>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</si>
  <si>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</si>
  <si>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</si>
  <si>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</si>
  <si>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</si>
  <si>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</si>
  <si>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</si>
  <si>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</si>
  <si>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</si>
  <si>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</si>
  <si>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</si>
  <si>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</si>
  <si>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</si>
  <si>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</si>
  <si>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</si>
  <si>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</si>
  <si>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</si>
  <si>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</si>
  <si>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</si>
  <si>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</si>
  <si>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</si>
  <si>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</si>
  <si>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</si>
  <si>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</si>
  <si>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</si>
  <si>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</si>
  <si>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</si>
  <si>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</si>
  <si>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</si>
  <si>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</si>
  <si>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</si>
  <si>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</si>
  <si>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</si>
  <si>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</si>
  <si>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</si>
  <si>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</si>
  <si>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</si>
  <si>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</si>
  <si>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</si>
  <si>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</si>
  <si>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</si>
  <si>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</si>
  <si>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</si>
  <si>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</si>
  <si>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</si>
  <si>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</si>
  <si>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</si>
  <si>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</si>
  <si>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</si>
  <si>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</si>
  <si>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</si>
  <si>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</si>
  <si>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</si>
  <si>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</si>
  <si>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</si>
  <si>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</si>
  <si>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</si>
  <si>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</si>
  <si>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</si>
  <si>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</si>
  <si>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</si>
  <si>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</si>
  <si>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</si>
  <si>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</si>
  <si>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</si>
  <si>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</si>
  <si>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</si>
  <si>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</si>
  <si>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</si>
  <si>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</si>
  <si>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</si>
  <si>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</si>
  <si>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</si>
  <si>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</si>
  <si>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</si>
  <si>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</si>
  <si>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</si>
  <si>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</si>
  <si>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</si>
  <si>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</si>
  <si>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</si>
  <si>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</si>
  <si>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</si>
  <si>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</si>
  <si>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</si>
  <si>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</si>
  <si>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</si>
  <si>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</si>
  <si>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</si>
  <si>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</si>
  <si>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</si>
  <si>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</si>
  <si>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</si>
  <si>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</si>
  <si>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</si>
  <si>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</si>
  <si>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</si>
  <si>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</si>
  <si>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</si>
  <si>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</si>
  <si>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</si>
  <si>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</si>
  <si>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</si>
  <si>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</si>
  <si>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</si>
  <si>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</si>
  <si>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</si>
  <si>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</si>
  <si>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</si>
  <si>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</si>
  <si>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</si>
  <si>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</si>
  <si>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</si>
  <si>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</si>
  <si>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</si>
  <si>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</si>
  <si>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</si>
  <si>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</si>
  <si>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</si>
  <si>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</si>
  <si>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</si>
  <si>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</si>
  <si>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</si>
  <si>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</si>
  <si>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</si>
  <si>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</si>
  <si>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</si>
  <si>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</si>
  <si>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</si>
  <si>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</si>
  <si>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</si>
  <si>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</si>
  <si>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</si>
  <si>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</si>
  <si>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</si>
  <si>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</si>
  <si>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</si>
  <si>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</si>
  <si>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</si>
  <si>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</si>
  <si>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</si>
  <si>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</si>
  <si>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</si>
  <si>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</si>
  <si>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</si>
  <si>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</si>
  <si>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</si>
  <si>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</si>
  <si>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</si>
  <si>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</si>
  <si>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</si>
  <si>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</si>
  <si>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</si>
  <si>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</si>
  <si>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</si>
  <si>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</si>
  <si>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</si>
  <si>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</si>
  <si>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</si>
  <si>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</si>
  <si>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</si>
  <si>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</si>
  <si>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</si>
  <si>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</si>
  <si>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</si>
  <si>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</si>
  <si>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</si>
  <si>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</si>
  <si>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</si>
  <si>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</si>
  <si>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</si>
  <si>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</si>
  <si>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</si>
  <si>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</si>
  <si>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</si>
  <si>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</si>
  <si>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</si>
  <si>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</si>
  <si>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</si>
  <si>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</si>
  <si>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</si>
  <si>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</si>
  <si>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</si>
  <si>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</si>
  <si>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</si>
  <si>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</si>
  <si>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</si>
  <si>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</si>
  <si>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</si>
  <si>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</si>
  <si>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</si>
  <si>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</si>
  <si>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</si>
  <si>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</si>
  <si>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</si>
  <si>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</si>
  <si>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</si>
  <si>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</si>
  <si>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</si>
  <si>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</si>
  <si>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</si>
  <si>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</si>
  <si>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</si>
  <si>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</si>
  <si>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</si>
  <si>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</si>
  <si>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</si>
  <si>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</si>
  <si>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</si>
  <si>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</si>
  <si>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</si>
  <si>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</si>
  <si>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</si>
  <si>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</si>
  <si>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</si>
  <si>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</si>
  <si>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</si>
  <si>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</si>
  <si>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</si>
  <si>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</si>
  <si>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</si>
  <si>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</si>
  <si>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</si>
  <si>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</si>
  <si>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</si>
  <si>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</si>
  <si>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</si>
  <si>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</si>
  <si>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</si>
  <si>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</si>
  <si>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</si>
  <si>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</si>
  <si>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</si>
  <si>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</si>
  <si>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</si>
  <si>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</si>
  <si>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</si>
  <si>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</si>
  <si>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</si>
  <si>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</si>
  <si>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</si>
  <si>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</si>
  <si>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</si>
  <si>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</si>
  <si>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</si>
  <si>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</si>
  <si>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</si>
  <si>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</si>
  <si>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</si>
  <si>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</si>
  <si>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</si>
  <si>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</si>
  <si>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</si>
  <si>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</si>
  <si>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</si>
  <si>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</si>
  <si>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</si>
  <si>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</si>
  <si>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</si>
  <si>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</si>
  <si>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</si>
  <si>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</si>
  <si>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</si>
  <si>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</si>
  <si>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</si>
  <si>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</si>
  <si>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</si>
  <si>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</si>
  <si>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</si>
  <si>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</si>
  <si>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</si>
  <si>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</si>
  <si>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</si>
  <si>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</si>
  <si>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</si>
  <si>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</si>
  <si>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</si>
  <si>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</si>
  <si>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</si>
  <si>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</si>
  <si>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</si>
  <si>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</si>
  <si>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</si>
  <si>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</si>
  <si>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</si>
  <si>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</si>
  <si>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</si>
  <si>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</si>
  <si>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</si>
  <si>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</si>
  <si>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</si>
  <si>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</si>
  <si>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</si>
  <si>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</si>
  <si>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</si>
  <si>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</si>
  <si>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</si>
  <si>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</si>
  <si>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</si>
  <si>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</si>
  <si>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</si>
  <si>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</si>
  <si>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</si>
  <si>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</si>
  <si>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</si>
  <si>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</si>
  <si>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</si>
  <si>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</si>
  <si>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</si>
  <si>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</si>
  <si>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</si>
  <si>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</si>
  <si>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</si>
  <si>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</si>
  <si>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</si>
  <si>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</si>
  <si>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</si>
  <si>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</si>
  <si>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</si>
  <si>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</si>
  <si>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</si>
  <si>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</si>
  <si>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</si>
  <si>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</si>
  <si>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</si>
  <si>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</si>
  <si>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</si>
  <si>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</si>
  <si>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</si>
  <si>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</si>
  <si>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</si>
  <si>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</si>
  <si>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</si>
  <si>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</si>
  <si>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</si>
  <si>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</si>
  <si>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</si>
  <si>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</si>
  <si>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</si>
  <si>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</si>
  <si>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</si>
  <si>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</si>
  <si>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</si>
  <si>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</si>
  <si>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</si>
  <si>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</si>
  <si>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</si>
  <si>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</si>
  <si>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</si>
  <si>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</si>
  <si>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</si>
  <si>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</si>
  <si>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</si>
  <si>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</si>
  <si>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</si>
  <si>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</si>
  <si>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</si>
  <si>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</si>
  <si>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</si>
  <si>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</si>
  <si>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</si>
  <si>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</si>
  <si>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</si>
  <si>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</si>
  <si>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</si>
  <si>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</si>
  <si>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</si>
  <si>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</si>
  <si>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</si>
  <si>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</si>
  <si>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</si>
  <si>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</si>
  <si>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</si>
  <si>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</si>
  <si>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</si>
  <si>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</si>
  <si>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</si>
  <si>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</si>
  <si>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</si>
  <si>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</si>
  <si>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</si>
  <si>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</si>
  <si>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</si>
  <si>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</si>
  <si>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</si>
  <si>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</si>
  <si>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</si>
  <si>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</si>
  <si>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</si>
  <si>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</si>
  <si>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</si>
  <si>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</si>
  <si>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</si>
  <si>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</si>
  <si>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</si>
  <si>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</si>
  <si>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</si>
  <si>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</si>
  <si>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</si>
  <si>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</si>
  <si>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</si>
  <si>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</si>
  <si>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</si>
  <si>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</si>
  <si>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</si>
  <si>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</si>
  <si>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</si>
  <si>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</si>
  <si>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</si>
  <si>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</si>
  <si>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</si>
  <si>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</si>
  <si>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</si>
  <si>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</si>
  <si>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</si>
  <si>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</si>
  <si>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</si>
  <si>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</si>
  <si>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</si>
  <si>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</si>
  <si>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</si>
  <si>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</si>
  <si>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</si>
  <si>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</si>
  <si>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</si>
  <si>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</si>
  <si>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</si>
  <si>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</si>
  <si>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</si>
  <si>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</si>
  <si>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</si>
  <si>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</si>
  <si>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</si>
  <si>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</si>
  <si>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</si>
  <si>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</si>
  <si>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</si>
  <si>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</si>
  <si>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</si>
  <si>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</si>
  <si>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</si>
  <si>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</si>
  <si>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</si>
  <si>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</si>
  <si>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</si>
  <si>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</si>
  <si>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</si>
  <si>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</si>
  <si>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</si>
  <si>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</si>
  <si>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</si>
  <si>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</si>
  <si>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</si>
  <si>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</si>
  <si>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</si>
  <si>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</si>
  <si>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</si>
  <si>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</si>
  <si>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</si>
  <si>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</si>
  <si>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</si>
  <si>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</si>
  <si>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</si>
  <si>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</si>
  <si>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</si>
  <si>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</si>
  <si>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</si>
  <si>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</si>
  <si>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</si>
  <si>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</si>
  <si>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</si>
  <si>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</si>
  <si>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</si>
  <si>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</si>
  <si>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</si>
  <si>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</si>
  <si>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</si>
  <si>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</si>
  <si>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</si>
  <si>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</si>
  <si>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</si>
  <si>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</si>
  <si>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</si>
  <si>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</si>
  <si>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</si>
  <si>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</si>
  <si>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</si>
  <si>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</si>
  <si>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</si>
  <si>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</si>
  <si>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</si>
  <si>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</si>
  <si>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</si>
  <si>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</si>
  <si>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</si>
  <si>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</si>
  <si>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</si>
  <si>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</si>
  <si>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</si>
  <si>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</si>
  <si>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</si>
  <si>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</si>
  <si>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</si>
  <si>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</si>
  <si>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</si>
  <si>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</si>
  <si>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</si>
  <si>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</si>
  <si>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</si>
  <si>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</si>
  <si>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</si>
  <si>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</si>
  <si>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</si>
  <si>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</si>
  <si>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</si>
  <si>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</si>
  <si>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</si>
  <si>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</si>
  <si>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</si>
  <si>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</si>
  <si>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</si>
  <si>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</si>
  <si>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</si>
  <si>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</si>
  <si>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</si>
  <si>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</si>
  <si>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</si>
  <si>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</si>
  <si>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</si>
  <si>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</si>
  <si>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</si>
  <si>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</si>
  <si>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</si>
  <si>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</si>
  <si>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</si>
  <si>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</si>
  <si>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</si>
  <si>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</si>
  <si>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</si>
  <si>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</si>
  <si>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</si>
  <si>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</si>
  <si>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</si>
  <si>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</si>
  <si>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</si>
  <si>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</si>
  <si>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</si>
  <si>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</si>
  <si>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</si>
  <si>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</si>
  <si>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</si>
  <si>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</si>
  <si>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</si>
  <si>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</si>
  <si>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</si>
  <si>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</si>
  <si>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</si>
  <si>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</si>
  <si>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</si>
  <si>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</si>
  <si>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</si>
  <si>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</si>
  <si>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</si>
  <si>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</si>
  <si>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</si>
  <si>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</si>
  <si>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</si>
  <si>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</si>
  <si>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</si>
  <si>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</si>
  <si>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</si>
  <si>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</si>
  <si>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</si>
  <si>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</si>
  <si>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</si>
  <si>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</si>
  <si>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</si>
  <si>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</si>
  <si>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</si>
  <si>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</si>
  <si>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</si>
  <si>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</si>
  <si>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</si>
  <si>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</si>
  <si>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</si>
  <si>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</si>
  <si>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</si>
  <si>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</si>
  <si>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</si>
  <si>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</si>
  <si>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</si>
  <si>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</si>
  <si>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</si>
  <si>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</si>
  <si>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</si>
  <si>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</si>
  <si>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</si>
  <si>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</si>
  <si>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</si>
  <si>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</si>
  <si>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</si>
  <si>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</si>
  <si>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</si>
  <si>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</si>
  <si>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</si>
  <si>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</si>
  <si>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</si>
  <si>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</si>
  <si>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</si>
  <si>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</si>
  <si>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</si>
  <si>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</si>
  <si>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</si>
  <si>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</si>
  <si>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</si>
  <si>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</si>
  <si>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</si>
  <si>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</si>
  <si>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</si>
  <si>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</si>
  <si>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</si>
  <si>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</si>
  <si>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</si>
  <si>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</si>
  <si>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</si>
  <si>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</si>
  <si>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</si>
  <si>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</si>
  <si>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</si>
  <si>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</si>
  <si>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</si>
  <si>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</si>
  <si>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</si>
  <si>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</si>
  <si>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</si>
  <si>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</si>
  <si>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</si>
  <si>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</si>
  <si>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</si>
  <si>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</si>
  <si>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</si>
  <si>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</si>
  <si>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</si>
  <si>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</si>
  <si>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</si>
  <si>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</si>
  <si>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</si>
  <si>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</si>
  <si>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</si>
  <si>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</si>
  <si>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</si>
  <si>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</si>
  <si>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</si>
  <si>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</si>
  <si>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</si>
  <si>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</si>
  <si>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</si>
  <si>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</si>
  <si>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</si>
  <si>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</si>
  <si>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</si>
  <si>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</si>
  <si>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</si>
  <si>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</si>
  <si>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</si>
  <si>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</si>
  <si>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</si>
  <si>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</si>
  <si>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</si>
  <si>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</si>
  <si>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</si>
  <si>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</si>
  <si>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</si>
  <si>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</si>
  <si>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</si>
  <si>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</si>
  <si>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</si>
  <si>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</si>
  <si>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</si>
  <si>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</si>
  <si>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</si>
  <si>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</si>
  <si>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</si>
  <si>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</si>
  <si>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</si>
  <si>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</si>
  <si>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</si>
  <si>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</si>
  <si>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</si>
  <si>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</si>
  <si>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</si>
  <si>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</si>
  <si>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</si>
  <si>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</si>
  <si>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</si>
  <si>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</si>
  <si>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</si>
  <si>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</si>
  <si>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</si>
  <si>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</si>
  <si>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</si>
  <si>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</si>
  <si>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</si>
  <si>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</si>
  <si>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</si>
  <si>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</si>
  <si>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</si>
  <si>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</si>
  <si>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</si>
  <si>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</si>
  <si>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</si>
  <si>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</si>
  <si>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</si>
  <si>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</si>
  <si>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</si>
  <si>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</si>
  <si>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</si>
  <si>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</si>
  <si>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</si>
  <si>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</si>
  <si>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</si>
  <si>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</si>
  <si>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</si>
  <si>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</si>
  <si>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</si>
  <si>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</si>
  <si>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</si>
  <si>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</si>
  <si>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</si>
  <si>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</si>
  <si>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</si>
  <si>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</si>
  <si>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</si>
  <si>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</si>
  <si>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</si>
  <si>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</si>
  <si>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</si>
  <si>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</si>
  <si>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</si>
  <si>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</si>
  <si>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</si>
  <si>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</si>
  <si>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</si>
  <si>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</si>
  <si>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</si>
  <si>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</si>
  <si>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</si>
  <si>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</si>
  <si>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</si>
  <si>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</si>
  <si>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</si>
  <si>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</si>
  <si>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</si>
  <si>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</si>
  <si>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</si>
  <si>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</si>
  <si>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</si>
  <si>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</si>
  <si>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</si>
  <si>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</si>
  <si>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</si>
  <si>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</si>
  <si>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</si>
  <si>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</si>
  <si>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</si>
  <si>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</si>
  <si>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</si>
  <si>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</si>
  <si>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</si>
  <si>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</si>
  <si>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</si>
  <si>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</si>
  <si>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</si>
  <si>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</si>
  <si>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</si>
  <si>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</si>
  <si>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</si>
  <si>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</si>
  <si>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</si>
  <si>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</si>
  <si>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</si>
  <si>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</si>
  <si>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</si>
  <si>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</si>
  <si>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</si>
  <si>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</si>
  <si>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</si>
  <si>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</si>
  <si>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</si>
  <si>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</si>
  <si>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</si>
  <si>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</si>
  <si>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</si>
  <si>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</si>
  <si>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</si>
  <si>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</si>
  <si>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</si>
  <si>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</si>
  <si>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</si>
  <si>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</si>
  <si>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</si>
  <si>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</si>
  <si>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</si>
  <si>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</si>
  <si>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</si>
  <si>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</si>
  <si>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</si>
  <si>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</si>
  <si>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</si>
  <si>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</si>
  <si>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</si>
  <si>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</si>
  <si>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</si>
  <si>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</si>
  <si>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</si>
  <si>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</si>
  <si>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</si>
  <si>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</si>
  <si>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</si>
  <si>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</si>
  <si>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</si>
  <si>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</si>
  <si>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</si>
  <si>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</si>
  <si>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</si>
  <si>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</si>
  <si>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</si>
  <si>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</si>
  <si>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</si>
  <si>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</si>
  <si>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</si>
  <si>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</si>
  <si>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</si>
  <si>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</si>
  <si>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</si>
  <si>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</si>
  <si>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</si>
  <si>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</si>
  <si>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</si>
  <si>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</si>
  <si>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</si>
  <si>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</si>
  <si>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</si>
  <si>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</si>
  <si>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</si>
  <si>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</si>
  <si>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</si>
  <si>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</si>
  <si>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</si>
  <si>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</si>
  <si>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</si>
  <si>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</si>
  <si>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</si>
  <si>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</si>
  <si>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</si>
  <si>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</si>
  <si>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</si>
  <si>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</si>
  <si>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</si>
  <si>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</si>
  <si>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</si>
  <si>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</si>
  <si>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</si>
  <si>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</si>
  <si>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</si>
  <si>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</si>
  <si>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</si>
  <si>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</si>
  <si>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</si>
  <si>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</si>
  <si>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</si>
  <si>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</si>
  <si>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</si>
  <si>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</si>
  <si>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</si>
  <si>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</si>
  <si>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</si>
  <si>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</si>
  <si>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</si>
  <si>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</si>
  <si>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</si>
  <si>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</si>
  <si>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</si>
  <si>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</si>
  <si>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</si>
  <si>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</si>
  <si>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</si>
  <si>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</si>
  <si>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</si>
  <si>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</si>
  <si>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</si>
  <si>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</si>
  <si>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</si>
  <si>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</si>
  <si>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</si>
  <si>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</si>
  <si>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</si>
  <si>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</si>
  <si>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</si>
  <si>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</si>
  <si>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</si>
  <si>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</si>
  <si>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</si>
  <si>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</si>
  <si>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</si>
  <si>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</si>
  <si>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</si>
  <si>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</si>
  <si>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</si>
  <si>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</si>
  <si>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</si>
  <si>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</si>
  <si>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</si>
  <si>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</si>
  <si>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</si>
  <si>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</si>
  <si>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</si>
  <si>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</si>
  <si>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</si>
  <si>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</si>
  <si>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</si>
  <si>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</si>
  <si>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</si>
  <si>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</si>
  <si>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</si>
  <si>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</si>
  <si>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</si>
  <si>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</si>
  <si>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</si>
  <si>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</si>
  <si>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</si>
  <si>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</si>
  <si>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</si>
  <si>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</si>
  <si>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</si>
  <si>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</si>
  <si>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</si>
  <si>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</si>
  <si>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</si>
  <si>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</si>
  <si>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</si>
  <si>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</si>
  <si>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</si>
  <si>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</si>
  <si>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</si>
  <si>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</si>
  <si>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</si>
  <si>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</si>
  <si>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</si>
  <si>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</si>
  <si>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</si>
  <si>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</si>
  <si>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</si>
  <si>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</si>
  <si>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</si>
  <si>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</si>
  <si>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</si>
  <si>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</si>
  <si>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</si>
  <si>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</si>
  <si>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</si>
  <si>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</si>
  <si>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</si>
  <si>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</si>
  <si>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</si>
  <si>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</si>
  <si>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</si>
  <si>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</si>
  <si>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</si>
  <si>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</si>
  <si>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</si>
  <si>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</si>
  <si>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</si>
  <si>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</si>
  <si>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</si>
  <si>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</si>
  <si>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</si>
  <si>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</si>
  <si>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</si>
  <si>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</si>
  <si>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</si>
  <si>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</si>
  <si>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</si>
  <si>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</si>
  <si>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</si>
  <si>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</si>
  <si>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</si>
  <si>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</si>
  <si>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</si>
  <si>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</si>
  <si>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</si>
  <si>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</si>
  <si>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</si>
  <si>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</si>
  <si>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</si>
  <si>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</si>
  <si>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</si>
  <si>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</si>
  <si>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</si>
  <si>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</si>
  <si>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</si>
  <si>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</si>
  <si>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</si>
  <si>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</si>
  <si>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</si>
  <si>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</si>
  <si>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</si>
  <si>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</si>
  <si>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</si>
  <si>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</si>
  <si>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</si>
  <si>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</si>
  <si>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</si>
  <si>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</si>
  <si>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</si>
  <si>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</si>
  <si>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</si>
  <si>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</si>
  <si>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</si>
  <si>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</si>
  <si>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</si>
  <si>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</si>
  <si>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</si>
  <si>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</si>
  <si>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</si>
  <si>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</si>
  <si>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</si>
  <si>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</si>
  <si>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</si>
  <si>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</si>
  <si>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</si>
  <si>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</si>
  <si>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</si>
  <si>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</si>
  <si>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</si>
  <si>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</si>
  <si>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</si>
  <si>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</si>
  <si>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</si>
  <si>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</si>
  <si>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</si>
  <si>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</si>
  <si>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</si>
  <si>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</si>
  <si>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</si>
  <si>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</si>
  <si>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</si>
  <si>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</si>
  <si>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</si>
  <si>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</si>
  <si>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</si>
  <si>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</si>
  <si>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</si>
  <si>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</si>
  <si>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</si>
  <si>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</si>
  <si>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</si>
  <si>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</si>
  <si>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</si>
  <si>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</si>
  <si>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</si>
  <si>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</si>
  <si>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</si>
  <si>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</si>
  <si>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</si>
  <si>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</si>
  <si>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</si>
  <si>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</si>
  <si>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</si>
  <si>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</si>
  <si>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</si>
  <si>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</si>
  <si>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</si>
  <si>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</si>
  <si>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</si>
  <si>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</si>
  <si>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</si>
  <si>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</si>
  <si>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</si>
  <si>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</si>
  <si>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</si>
  <si>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</si>
  <si>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</si>
  <si>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</si>
  <si>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</si>
  <si>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</si>
  <si>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</si>
  <si>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</si>
  <si>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</si>
  <si>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</si>
  <si>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</si>
  <si>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</si>
  <si>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</si>
  <si>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</si>
  <si>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</si>
  <si>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</si>
  <si>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</si>
  <si>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</si>
  <si>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</si>
  <si>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</si>
  <si>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</si>
  <si>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</si>
  <si>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</si>
  <si>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</si>
  <si>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</si>
  <si>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</si>
  <si>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</si>
  <si>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</si>
  <si>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</si>
  <si>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</si>
  <si>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</si>
  <si>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</si>
  <si>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</si>
  <si>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</si>
  <si>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</si>
  <si>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</si>
  <si>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</si>
  <si>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</si>
  <si>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</si>
  <si>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</si>
  <si>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</si>
  <si>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</si>
  <si>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</si>
  <si>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</si>
  <si>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</si>
  <si>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</si>
  <si>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</si>
  <si>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</si>
  <si>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</si>
  <si>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</si>
  <si>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</si>
  <si>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</si>
  <si>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</si>
  <si>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</si>
  <si>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</si>
  <si>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</si>
  <si>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</si>
  <si>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</si>
  <si>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</si>
  <si>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</si>
  <si>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</si>
  <si>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</si>
  <si>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</si>
  <si>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</si>
  <si>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</si>
  <si>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</si>
  <si>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</si>
  <si>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</si>
  <si>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</si>
  <si>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</si>
  <si>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</si>
  <si>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</si>
  <si>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</si>
  <si>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</si>
  <si>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</si>
  <si>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</si>
  <si>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</si>
  <si>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</si>
  <si>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</si>
  <si>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</si>
  <si>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</si>
  <si>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</si>
  <si>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</si>
  <si>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</si>
  <si>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</si>
  <si>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</si>
  <si>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</si>
  <si>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</si>
  <si>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</si>
  <si>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</si>
  <si>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</si>
  <si>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</si>
  <si>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</si>
  <si>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</si>
  <si>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</si>
  <si>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</si>
  <si>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</si>
  <si>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</si>
  <si>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</si>
  <si>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</si>
  <si>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</si>
  <si>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</si>
  <si>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</si>
  <si>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</si>
  <si>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</si>
  <si>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</si>
  <si>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</si>
  <si>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</si>
  <si>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</si>
  <si>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</si>
  <si>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</si>
  <si>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</si>
  <si>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</si>
  <si>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</si>
  <si>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</si>
  <si>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</si>
  <si>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</si>
  <si>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</si>
  <si>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</si>
  <si>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</si>
  <si>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</si>
  <si>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</si>
  <si>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</si>
  <si>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</si>
  <si>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</si>
  <si>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</si>
  <si>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</si>
  <si>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</si>
  <si>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</si>
  <si>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</si>
  <si>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</si>
  <si>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</si>
  <si>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</si>
  <si>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</si>
  <si>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</si>
  <si>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</si>
  <si>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</si>
  <si>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</si>
  <si>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</si>
  <si>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</si>
  <si>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</si>
  <si>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</si>
  <si>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</si>
  <si>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</si>
  <si>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</si>
  <si>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</si>
  <si>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</si>
  <si>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</si>
  <si>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</si>
  <si>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</si>
  <si>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</si>
  <si>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</si>
  <si>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</si>
  <si>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</si>
  <si>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</si>
  <si>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</si>
  <si>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</si>
  <si>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</si>
  <si>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</si>
  <si>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</si>
  <si>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</si>
  <si>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</si>
  <si>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</si>
  <si>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</si>
  <si>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</si>
  <si>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</si>
  <si>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</si>
  <si>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</si>
  <si>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</si>
  <si>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</si>
  <si>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</si>
  <si>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</si>
  <si>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</si>
  <si>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</si>
  <si>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</si>
  <si>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</si>
  <si>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</si>
  <si>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</si>
  <si>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</si>
  <si>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</si>
  <si>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</si>
  <si>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</si>
  <si>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</si>
  <si>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</si>
  <si>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</si>
  <si>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</si>
  <si>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</si>
  <si>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</si>
  <si>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</si>
  <si>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</si>
  <si>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</si>
  <si>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</si>
  <si>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</si>
  <si>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</si>
  <si>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</si>
  <si>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</si>
  <si>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</si>
  <si>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</si>
  <si>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</si>
  <si>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</si>
  <si>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</si>
  <si>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</si>
  <si>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</si>
  <si>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</si>
  <si>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</si>
  <si>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</si>
  <si>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</si>
  <si>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</si>
  <si>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</si>
  <si>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</si>
  <si>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</si>
  <si>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</si>
  <si>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</si>
  <si>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</si>
  <si>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</si>
  <si>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</si>
  <si>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</si>
  <si>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</si>
  <si>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</si>
  <si>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</si>
  <si>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</si>
  <si>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</si>
  <si>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</si>
  <si>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</si>
  <si>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</si>
  <si>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</si>
  <si>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</si>
  <si>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</si>
  <si>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</si>
  <si>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</si>
  <si>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</si>
  <si>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</si>
  <si>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</si>
  <si>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</si>
  <si>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</si>
  <si>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</si>
  <si>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</si>
  <si>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</si>
  <si>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</si>
  <si>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</si>
  <si>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</si>
  <si>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</si>
  <si>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</si>
  <si>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</si>
  <si>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</si>
  <si>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</si>
  <si>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</si>
  <si>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</si>
  <si>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</si>
  <si>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</si>
  <si>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</si>
  <si>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</si>
  <si>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</si>
  <si>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</si>
  <si>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</si>
  <si>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</si>
  <si>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</si>
  <si>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</si>
  <si>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</si>
  <si>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</si>
  <si>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</si>
  <si>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</si>
  <si>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</si>
  <si>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</si>
  <si>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</si>
  <si>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</si>
  <si>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</si>
  <si>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</si>
  <si>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</si>
  <si>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</si>
  <si>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</si>
  <si>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</si>
  <si>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</si>
  <si>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</si>
  <si>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</si>
  <si>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</si>
  <si>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</si>
  <si>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</si>
  <si>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</si>
  <si>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</si>
  <si>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</si>
  <si>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</si>
  <si>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</si>
  <si>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</si>
  <si>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</si>
  <si>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</si>
  <si>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</si>
  <si>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</si>
  <si>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</si>
  <si>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</si>
  <si>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</si>
  <si>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</si>
  <si>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</si>
  <si>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</si>
  <si>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</si>
  <si>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</si>
  <si>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</si>
  <si>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</si>
  <si>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</si>
  <si>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</si>
  <si>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</si>
  <si>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</si>
  <si>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</si>
  <si>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</si>
  <si>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</si>
  <si>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</si>
  <si>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</si>
  <si>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</si>
  <si>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</si>
  <si>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</si>
  <si>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</si>
  <si>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</si>
  <si>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</si>
  <si>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</si>
  <si>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</si>
  <si>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</si>
  <si>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</si>
  <si>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</si>
  <si>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</si>
  <si>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</si>
  <si>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</si>
  <si>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</si>
  <si>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</si>
  <si>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</si>
  <si>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</si>
  <si>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</si>
  <si>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</si>
  <si>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</si>
  <si>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</si>
  <si>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</si>
  <si>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</si>
  <si>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</si>
  <si>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</si>
  <si>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</si>
  <si>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</si>
  <si>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</si>
  <si>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</si>
  <si>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</si>
  <si>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</si>
  <si>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</si>
  <si>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</si>
  <si>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</si>
  <si>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</si>
  <si>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</si>
  <si>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</si>
  <si>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</si>
  <si>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</si>
  <si>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</si>
  <si>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</si>
  <si>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</si>
  <si>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</si>
  <si>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</si>
  <si>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</si>
  <si>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</si>
  <si>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</si>
  <si>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</si>
  <si>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</si>
  <si>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</si>
  <si>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</si>
  <si>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</si>
  <si>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</si>
  <si>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</si>
  <si>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</si>
  <si>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</si>
  <si>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</si>
  <si>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</si>
  <si>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</si>
  <si>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</si>
  <si>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</si>
  <si>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</si>
  <si>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</si>
  <si>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</si>
  <si>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</si>
  <si>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</si>
  <si>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</si>
  <si>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</si>
  <si>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</si>
  <si>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</si>
  <si>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</si>
  <si>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</si>
  <si>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</si>
  <si>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</si>
  <si>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</si>
  <si>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</si>
  <si>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</si>
  <si>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</si>
  <si>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</si>
  <si>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</si>
  <si>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</si>
  <si>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</si>
  <si>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</si>
  <si>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</si>
  <si>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</si>
  <si>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</si>
  <si>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</si>
  <si>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</si>
  <si>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</si>
  <si>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</si>
  <si>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</si>
  <si>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</si>
  <si>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</si>
  <si>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</si>
  <si>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</si>
  <si>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</si>
  <si>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</si>
  <si>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</si>
  <si>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</si>
  <si>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</si>
  <si>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</si>
  <si>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</si>
  <si>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</si>
  <si>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</si>
  <si>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</si>
  <si>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</si>
  <si>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</si>
  <si>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</si>
  <si>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</si>
  <si>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</si>
  <si>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</si>
  <si>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</si>
  <si>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</si>
  <si>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</si>
  <si>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</si>
  <si>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</si>
  <si>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</si>
  <si>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</si>
  <si>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</si>
  <si>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</si>
  <si>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</si>
  <si>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</si>
  <si>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</si>
  <si>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</si>
  <si>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</si>
  <si>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</si>
  <si>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</si>
  <si>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</si>
  <si>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</si>
  <si>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</si>
  <si>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</si>
  <si>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</si>
  <si>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</si>
  <si>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</si>
  <si>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</si>
  <si>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</si>
  <si>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</si>
  <si>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</si>
  <si>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</si>
  <si>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</si>
  <si>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</si>
  <si>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</si>
  <si>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</si>
  <si>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</si>
  <si>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</si>
  <si>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</si>
  <si>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</si>
  <si>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</si>
  <si>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</si>
  <si>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</si>
  <si>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</si>
  <si>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</si>
  <si>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</si>
  <si>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</si>
  <si>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</si>
  <si>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</si>
  <si>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</si>
  <si>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</si>
  <si>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</si>
  <si>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</si>
  <si>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</si>
  <si>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</si>
  <si>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</si>
  <si>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</si>
  <si>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</si>
  <si>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</si>
  <si>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</si>
  <si>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</si>
  <si>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</si>
  <si>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</si>
  <si>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</si>
  <si>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</si>
  <si>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</si>
  <si>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</si>
  <si>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</si>
  <si>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</si>
  <si>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</si>
  <si>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</si>
  <si>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</si>
  <si>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</si>
  <si>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</si>
  <si>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</si>
  <si>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</si>
  <si>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</si>
  <si>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</si>
  <si>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</si>
  <si>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</si>
  <si>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</si>
  <si>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</si>
  <si>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</si>
  <si>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</si>
  <si>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</si>
  <si>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</si>
  <si>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</si>
  <si>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</si>
  <si>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</si>
  <si>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</si>
  <si>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</si>
  <si>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</si>
  <si>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</si>
  <si>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</si>
  <si>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</si>
  <si>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</si>
  <si>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</si>
  <si>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</si>
  <si>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</si>
  <si>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</si>
  <si>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</si>
  <si>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</si>
  <si>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</si>
  <si>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</si>
  <si>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</si>
  <si>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</si>
  <si>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</si>
  <si>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</si>
  <si>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</si>
  <si>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</si>
  <si>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</si>
  <si>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</si>
  <si>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</si>
  <si>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</si>
  <si>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</si>
  <si>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</si>
  <si>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</si>
  <si>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</si>
  <si>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</si>
  <si>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</si>
  <si>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</si>
  <si>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</si>
  <si>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</si>
  <si>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</si>
  <si>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</si>
  <si>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</si>
  <si>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</si>
  <si>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</si>
  <si>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</si>
  <si>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</si>
  <si>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</si>
  <si>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</si>
  <si>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</si>
  <si>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</si>
  <si>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</si>
  <si>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</si>
  <si>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</si>
  <si>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</si>
  <si>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</si>
  <si>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</si>
  <si>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</si>
  <si>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</si>
  <si>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</si>
  <si>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</si>
  <si>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</si>
  <si>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</si>
  <si>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</si>
  <si>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</si>
  <si>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</si>
  <si>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</si>
  <si>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</si>
  <si>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</si>
  <si>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</si>
  <si>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</si>
  <si>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</si>
  <si>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</si>
  <si>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</si>
  <si>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</si>
  <si>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</si>
  <si>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</si>
  <si>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</si>
  <si>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</si>
  <si>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</si>
  <si>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</si>
  <si>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</si>
  <si>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</si>
  <si>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</si>
  <si>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</si>
  <si>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</si>
  <si>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</si>
  <si>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</si>
  <si>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</si>
  <si>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</si>
  <si>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</si>
  <si>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</si>
  <si>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</si>
  <si>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</si>
  <si>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</si>
  <si>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</si>
  <si>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</si>
  <si>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</si>
  <si>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</si>
  <si>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</si>
  <si>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</si>
  <si>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</si>
  <si>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</si>
  <si>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</si>
  <si>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</si>
  <si>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</si>
  <si>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</si>
  <si>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</si>
  <si>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</si>
  <si>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</si>
  <si>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</si>
  <si>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</si>
  <si>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</si>
  <si>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</si>
  <si>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</si>
  <si>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</si>
  <si>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</si>
  <si>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</si>
  <si>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</si>
  <si>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</si>
  <si>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</si>
  <si>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</si>
  <si>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</si>
  <si>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</si>
  <si>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</si>
  <si>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</si>
  <si>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</si>
  <si>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</si>
  <si>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</si>
  <si>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</si>
  <si>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</si>
  <si>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</si>
  <si>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</si>
  <si>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</si>
  <si>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</si>
  <si>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</si>
  <si>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</si>
  <si>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</si>
  <si>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</si>
  <si>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</si>
  <si>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</si>
  <si>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</si>
  <si>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</si>
  <si>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</si>
  <si>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</si>
  <si>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</si>
  <si>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</si>
  <si>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</si>
  <si>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</si>
  <si>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</si>
  <si>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</si>
  <si>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</si>
  <si>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</si>
  <si>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</si>
  <si>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</si>
  <si>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</si>
  <si>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</si>
  <si>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</si>
  <si>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</si>
  <si>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</si>
  <si>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</si>
  <si>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</si>
  <si>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</si>
  <si>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</si>
  <si>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</si>
  <si>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</si>
  <si>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</si>
  <si>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</si>
  <si>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</si>
  <si>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</si>
  <si>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</si>
  <si>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</si>
  <si>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</si>
  <si>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</si>
  <si>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</si>
  <si>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</si>
  <si>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</si>
  <si>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</si>
  <si>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</si>
  <si>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</si>
  <si>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</si>
  <si>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</si>
  <si>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</si>
  <si>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</si>
  <si>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</si>
  <si>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</si>
  <si>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</si>
  <si>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</si>
  <si>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</si>
  <si>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</si>
  <si>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</si>
  <si>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</si>
  <si>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</si>
  <si>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</si>
  <si>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</si>
  <si>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</si>
  <si>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</si>
  <si>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</si>
  <si>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</si>
  <si>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</si>
  <si>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</si>
  <si>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</si>
  <si>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</si>
  <si>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</si>
  <si>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</si>
  <si>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</si>
  <si>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</si>
  <si>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</si>
  <si>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</si>
  <si>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</si>
  <si>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</si>
  <si>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</si>
  <si>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</si>
  <si>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</si>
  <si>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</si>
  <si>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</si>
  <si>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</si>
  <si>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</si>
  <si>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</si>
  <si>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</si>
  <si>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</si>
  <si>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</si>
  <si>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</si>
  <si>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</si>
  <si>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</si>
  <si>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</si>
  <si>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</si>
  <si>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</si>
  <si>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</si>
  <si>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</si>
  <si>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</si>
  <si>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</si>
  <si>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</si>
  <si>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</si>
  <si>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</si>
  <si>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</si>
  <si>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</si>
  <si>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</si>
  <si>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</si>
  <si>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</si>
  <si>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</si>
  <si>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</si>
  <si>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</si>
  <si>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</si>
  <si>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</si>
  <si>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</si>
  <si>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</si>
  <si>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</si>
  <si>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</si>
  <si>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</si>
  <si>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</si>
  <si>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</si>
  <si>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</si>
  <si>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</si>
  <si>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</si>
  <si>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</si>
  <si>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</si>
  <si>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</si>
  <si>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</si>
  <si>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</si>
  <si>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</si>
  <si>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</si>
  <si>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</si>
  <si>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</si>
  <si>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</si>
  <si>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</si>
  <si>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</si>
  <si>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</si>
  <si>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</si>
  <si>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</si>
  <si>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</si>
  <si>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</si>
  <si>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</si>
  <si>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</si>
  <si>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</si>
  <si>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</si>
  <si>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</si>
  <si>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</si>
  <si>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</si>
  <si>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</si>
  <si>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</si>
  <si>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</si>
  <si>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</si>
  <si>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</si>
  <si>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</si>
  <si>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</si>
  <si>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</si>
  <si>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</si>
  <si>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</si>
  <si>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</si>
  <si>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</si>
  <si>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</si>
  <si>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</si>
  <si>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</si>
  <si>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</si>
  <si>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</si>
  <si>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</si>
  <si>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</si>
  <si>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</si>
  <si>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</si>
  <si>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</si>
  <si>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</si>
  <si>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</si>
  <si>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</si>
  <si>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</si>
  <si>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</si>
  <si>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</si>
  <si>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</si>
  <si>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</si>
  <si>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</si>
  <si>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</si>
  <si>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</si>
  <si>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</si>
  <si>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</si>
  <si>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</si>
  <si>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</si>
  <si>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</si>
  <si>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</si>
  <si>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</si>
  <si>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</si>
  <si>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</si>
  <si>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</si>
  <si>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</si>
  <si>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</si>
  <si>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</si>
  <si>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</si>
  <si>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</si>
  <si>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</si>
  <si>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</si>
  <si>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</si>
  <si>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</si>
  <si>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</si>
  <si>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</si>
  <si>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</si>
  <si>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</si>
  <si>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</si>
  <si>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</si>
  <si>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</si>
  <si>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</si>
  <si>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</si>
  <si>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</si>
  <si>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</si>
  <si>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</si>
  <si>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</si>
  <si>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</si>
  <si>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</si>
  <si>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</si>
  <si>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</si>
  <si>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</si>
  <si>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</si>
  <si>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</si>
  <si>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</si>
  <si>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</si>
  <si>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</si>
  <si>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</si>
  <si>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</si>
  <si>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</si>
  <si>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</si>
  <si>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</si>
  <si>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</si>
  <si>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</si>
  <si>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</si>
  <si>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</si>
  <si>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</si>
  <si>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</si>
  <si>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</si>
  <si>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</si>
  <si>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</si>
  <si>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</si>
  <si>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</si>
  <si>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</si>
  <si>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</si>
  <si>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</si>
  <si>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</si>
  <si>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</si>
  <si>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</si>
  <si>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</si>
  <si>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</si>
  <si>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</si>
  <si>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</si>
  <si>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</si>
  <si>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</si>
  <si>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</si>
  <si>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</si>
  <si>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</si>
  <si>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</si>
  <si>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</si>
  <si>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</si>
  <si>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</si>
  <si>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</si>
  <si>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</si>
  <si>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</si>
  <si>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</si>
  <si>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</si>
  <si>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</si>
  <si>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</si>
  <si>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</si>
  <si>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</si>
  <si>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</si>
  <si>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</si>
  <si>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</si>
  <si>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</si>
  <si>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</si>
  <si>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</si>
  <si>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</si>
  <si>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</si>
  <si>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</si>
  <si>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</si>
  <si>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</si>
  <si>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</si>
  <si>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</si>
  <si>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</si>
  <si>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</si>
  <si>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</si>
  <si>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</si>
  <si>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</si>
  <si>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</si>
  <si>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</si>
  <si>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</si>
  <si>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</si>
  <si>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</si>
  <si>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</si>
  <si>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</si>
  <si>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</si>
  <si>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</si>
  <si>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</si>
  <si>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</si>
  <si>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</si>
  <si>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</si>
  <si>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</si>
  <si>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</si>
  <si>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</si>
  <si>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</si>
  <si>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</si>
  <si>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</si>
  <si>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</si>
  <si>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</si>
  <si>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</si>
  <si>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</si>
  <si>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</si>
  <si>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</si>
  <si>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</si>
  <si>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</si>
  <si>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</si>
  <si>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</si>
  <si>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</si>
  <si>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</si>
  <si>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</si>
  <si>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</si>
  <si>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</si>
  <si>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</si>
  <si>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</si>
  <si>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</si>
  <si>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</si>
  <si>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</si>
  <si>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</si>
  <si>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</si>
  <si>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</si>
  <si>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</si>
  <si>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</si>
  <si>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</si>
  <si>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</si>
  <si>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</si>
  <si>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</si>
  <si>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</si>
  <si>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</si>
  <si>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</si>
  <si>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</si>
  <si>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</si>
  <si>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</si>
  <si>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</si>
  <si>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</si>
  <si>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</si>
  <si>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</si>
  <si>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</si>
  <si>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</si>
  <si>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</si>
  <si>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</si>
  <si>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</si>
  <si>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</si>
  <si>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</si>
  <si>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</si>
  <si>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</si>
  <si>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</si>
  <si>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</si>
  <si>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</si>
  <si>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</si>
  <si>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</si>
  <si>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</si>
  <si>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</si>
  <si>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</si>
  <si>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</si>
  <si>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</si>
  <si>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</si>
  <si>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</si>
  <si>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</si>
  <si>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</si>
  <si>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</si>
  <si>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</si>
  <si>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</si>
  <si>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</si>
  <si>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</si>
  <si>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</si>
  <si>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</si>
  <si>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</si>
  <si>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</si>
  <si>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</si>
  <si>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</si>
  <si>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</si>
  <si>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</si>
  <si>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</si>
  <si>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</si>
  <si>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</si>
  <si>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</si>
  <si>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</si>
  <si>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</si>
  <si>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</si>
  <si>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</si>
  <si>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</si>
  <si>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</si>
  <si>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</si>
  <si>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</si>
  <si>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</si>
  <si>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</si>
  <si>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</si>
  <si>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</si>
  <si>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</si>
  <si>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</si>
  <si>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</si>
  <si>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</si>
  <si>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</si>
  <si>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</si>
  <si>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</si>
  <si>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</si>
  <si>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</si>
  <si>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</si>
  <si>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</si>
  <si>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</si>
  <si>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</si>
  <si>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</si>
  <si>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</si>
  <si>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</si>
  <si>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</si>
  <si>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</si>
  <si>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</si>
  <si>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</si>
  <si>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</si>
  <si>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</si>
  <si>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</si>
  <si>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</si>
  <si>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</si>
  <si>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</si>
  <si>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</si>
  <si>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</si>
  <si>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</si>
  <si>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</si>
  <si>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</si>
  <si>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</si>
  <si>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</si>
  <si>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</si>
  <si>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</si>
  <si>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</si>
  <si>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</si>
  <si>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</si>
  <si>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</si>
  <si>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</si>
  <si>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</si>
  <si>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</si>
  <si>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</si>
  <si>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</si>
  <si>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</si>
  <si>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</si>
  <si>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</si>
  <si>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</si>
  <si>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</si>
  <si>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</si>
  <si>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</si>
  <si>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</si>
  <si>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</si>
  <si>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</si>
  <si>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</si>
  <si>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</si>
  <si>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</si>
  <si>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</si>
  <si>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</si>
  <si>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</si>
  <si>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</si>
  <si>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</si>
  <si>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</si>
  <si>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</si>
  <si>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</si>
  <si>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</si>
  <si>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</si>
  <si>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</si>
  <si>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</si>
  <si>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</si>
  <si>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</si>
  <si>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</si>
  <si>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</si>
  <si>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</si>
  <si>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</si>
  <si>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</si>
  <si>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</si>
  <si>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</si>
  <si>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</si>
  <si>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</si>
  <si>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</si>
  <si>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</si>
  <si>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</si>
  <si>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</si>
  <si>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</si>
  <si>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</si>
  <si>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</si>
  <si>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</si>
  <si>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</si>
  <si>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</si>
  <si>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</si>
  <si>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</si>
  <si>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</si>
  <si>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</si>
  <si>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</si>
  <si>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</si>
  <si>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</si>
  <si>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</si>
  <si>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</si>
  <si>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</si>
  <si>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</si>
  <si>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</si>
  <si>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</si>
  <si>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</si>
  <si>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</si>
  <si>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</si>
  <si>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</si>
  <si>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</si>
  <si>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</si>
  <si>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</si>
  <si>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</si>
  <si>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</si>
  <si>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</si>
  <si>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</si>
  <si>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</si>
  <si>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</si>
  <si>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</si>
  <si>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</si>
  <si>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</si>
  <si>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</si>
  <si>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</si>
  <si>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</si>
  <si>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</si>
  <si>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</si>
  <si>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</si>
  <si>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</si>
  <si>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</si>
  <si>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</si>
  <si>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</si>
  <si>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</si>
  <si>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</si>
  <si>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</si>
  <si>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</si>
  <si>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</si>
  <si>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</si>
  <si>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</si>
  <si>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</si>
  <si>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</si>
  <si>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</si>
  <si>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</si>
  <si>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</si>
  <si>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</si>
  <si>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</si>
  <si>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</si>
  <si>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</si>
  <si>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</si>
  <si>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</si>
  <si>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</si>
  <si>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</si>
  <si>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</si>
  <si>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</si>
  <si>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</si>
  <si>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</si>
  <si>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</si>
  <si>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</si>
  <si>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</si>
  <si>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</si>
  <si>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</si>
  <si>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</si>
  <si>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</si>
  <si>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</si>
  <si>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</si>
  <si>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</si>
  <si>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</si>
  <si>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</si>
  <si>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</si>
  <si>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</si>
  <si>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</si>
  <si>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</si>
  <si>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</si>
  <si>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</si>
  <si>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</si>
  <si>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</si>
  <si>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</si>
  <si>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</si>
  <si>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</si>
  <si>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</si>
  <si>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</si>
  <si>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</si>
  <si>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</si>
  <si>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</si>
  <si>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</si>
  <si>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</si>
  <si>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</si>
  <si>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</si>
  <si>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</si>
  <si>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</si>
  <si>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</si>
  <si>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</si>
  <si>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</si>
  <si>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</si>
  <si>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</si>
  <si>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</si>
  <si>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</si>
  <si>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</si>
  <si>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</si>
  <si>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</si>
  <si>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</si>
  <si>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</si>
  <si>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</si>
  <si>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</si>
  <si>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</si>
  <si>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</si>
  <si>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</si>
  <si>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</si>
  <si>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</si>
  <si>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</si>
  <si>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</si>
  <si>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</si>
  <si>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</si>
  <si>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</si>
  <si>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</si>
  <si>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</si>
  <si>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</si>
  <si>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</si>
  <si>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</si>
  <si>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</si>
  <si>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</si>
  <si>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</si>
  <si>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</si>
  <si>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</si>
  <si>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</si>
  <si>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</si>
  <si>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</si>
  <si>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</si>
  <si>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</si>
  <si>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</si>
  <si>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</si>
  <si>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</si>
  <si>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</si>
  <si>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</si>
  <si>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</si>
  <si>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</si>
  <si>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</si>
  <si>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</si>
  <si>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</si>
  <si>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</si>
  <si>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</si>
  <si>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</si>
  <si>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</si>
  <si>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</si>
  <si>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</si>
  <si>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</si>
  <si>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</si>
  <si>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</si>
  <si>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</si>
  <si>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</si>
  <si>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</si>
  <si>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</si>
  <si>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</si>
  <si>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</si>
  <si>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</si>
  <si>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</si>
  <si>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</si>
  <si>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</si>
  <si>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</si>
  <si>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</si>
  <si>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</si>
  <si>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</si>
  <si>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</si>
  <si>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</si>
  <si>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</si>
  <si>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</si>
  <si>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</si>
  <si>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</si>
  <si>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</si>
  <si>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</si>
  <si>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</si>
  <si>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</si>
  <si>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</si>
  <si>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</si>
  <si>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</si>
  <si>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</si>
  <si>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</si>
  <si>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</si>
  <si>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</si>
  <si>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</si>
  <si>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</si>
  <si>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</si>
  <si>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</si>
  <si>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</si>
  <si>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</si>
  <si>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</si>
  <si>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</si>
  <si>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</si>
  <si>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</si>
  <si>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</si>
  <si>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</si>
  <si>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</si>
  <si>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</si>
  <si>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</si>
  <si>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</si>
  <si>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</si>
  <si>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</si>
  <si>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</si>
  <si>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</si>
  <si>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</si>
  <si>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</si>
  <si>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</si>
  <si>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</si>
  <si>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</si>
  <si>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</si>
  <si>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</si>
  <si>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</si>
  <si>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</si>
  <si>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</si>
  <si>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</si>
  <si>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</si>
  <si>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</si>
  <si>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</si>
  <si>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</si>
  <si>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</si>
  <si>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</si>
  <si>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</si>
  <si>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</si>
  <si>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</si>
  <si>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</si>
  <si>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</si>
  <si>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</si>
  <si>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</si>
  <si>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</si>
  <si>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</si>
  <si>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</si>
  <si>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</si>
  <si>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</si>
  <si>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</si>
  <si>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</si>
  <si>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</si>
  <si>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</si>
  <si>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</si>
  <si>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</si>
  <si>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</si>
  <si>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</si>
  <si>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</si>
  <si>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</si>
  <si>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</si>
  <si>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</si>
  <si>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</si>
  <si>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</si>
  <si>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</si>
  <si>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</si>
  <si>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</si>
  <si>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</si>
  <si>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</si>
  <si>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</si>
  <si>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</si>
  <si>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</si>
  <si>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</si>
  <si>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</si>
  <si>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</si>
  <si>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</si>
  <si>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</si>
  <si>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</si>
  <si>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</si>
  <si>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</si>
  <si>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</si>
  <si>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</si>
  <si>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</si>
  <si>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</si>
  <si>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</si>
  <si>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</si>
  <si>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</si>
  <si>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</si>
  <si>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</si>
  <si>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</si>
  <si>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</si>
  <si>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</si>
  <si>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</si>
  <si>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</si>
  <si>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</si>
  <si>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</si>
  <si>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</si>
  <si>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</si>
  <si>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</si>
  <si>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</si>
  <si>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</si>
  <si>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</si>
  <si>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</si>
  <si>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</si>
  <si>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</si>
  <si>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</si>
  <si>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</si>
  <si>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</si>
  <si>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</si>
  <si>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</si>
  <si>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</si>
  <si>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</si>
  <si>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</si>
  <si>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</si>
  <si>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</si>
  <si>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</si>
  <si>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</si>
  <si>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</si>
  <si>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</si>
  <si>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</si>
  <si>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</si>
  <si>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</si>
  <si>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</si>
  <si>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</si>
  <si>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</si>
  <si>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</si>
  <si>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</si>
  <si>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</si>
  <si>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</si>
  <si>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</si>
  <si>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</si>
  <si>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</si>
  <si>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</si>
  <si>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</si>
  <si>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</si>
  <si>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</si>
  <si>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</si>
  <si>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</si>
  <si>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</si>
  <si>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</si>
  <si>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</si>
  <si>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</si>
  <si>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</si>
  <si>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</si>
  <si>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</si>
  <si>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</si>
  <si>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</si>
  <si>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</si>
  <si>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</si>
  <si>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</si>
  <si>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</si>
  <si>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</si>
  <si>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</si>
  <si>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</si>
  <si>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</si>
  <si>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</si>
  <si>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</si>
  <si>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</si>
  <si>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</si>
  <si>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</si>
  <si>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</si>
  <si>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</si>
  <si>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</si>
  <si>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</si>
  <si>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</si>
  <si>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</si>
  <si>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</si>
  <si>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</si>
  <si>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</si>
  <si>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</si>
  <si>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</si>
  <si>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</si>
  <si>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</si>
  <si>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</si>
  <si>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</si>
  <si>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</si>
  <si>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</si>
  <si>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</si>
  <si>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</si>
  <si>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</si>
  <si>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</si>
  <si>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</si>
  <si>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</si>
  <si>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</si>
  <si>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</si>
  <si>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</si>
  <si>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</si>
  <si>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</si>
  <si>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</si>
  <si>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</si>
  <si>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</si>
  <si>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</si>
  <si>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</si>
  <si>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</si>
  <si>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</si>
  <si>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</si>
  <si>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</si>
  <si>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</si>
  <si>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</si>
  <si>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</si>
  <si>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</si>
  <si>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</si>
  <si>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</si>
  <si>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</si>
  <si>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</si>
  <si>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</si>
  <si>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</si>
  <si>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</si>
  <si>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</si>
  <si>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</si>
  <si>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</si>
  <si>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</si>
  <si>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</si>
  <si>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</si>
  <si>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</si>
  <si>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</si>
  <si>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</si>
  <si>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</si>
  <si>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</si>
  <si>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</si>
  <si>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</si>
  <si>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</si>
  <si>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</si>
  <si>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</si>
  <si>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</si>
  <si>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</si>
  <si>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</si>
  <si>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</si>
  <si>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</si>
  <si>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</si>
  <si>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</si>
  <si>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</si>
  <si>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</si>
  <si>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</si>
  <si>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</si>
  <si>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</si>
  <si>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</si>
  <si>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</si>
  <si>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</si>
  <si>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</si>
  <si>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</si>
  <si>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</si>
  <si>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</si>
  <si>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</si>
  <si>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</si>
  <si>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</si>
  <si>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</si>
  <si>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</si>
  <si>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</si>
  <si>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</si>
  <si>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</si>
  <si>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</si>
  <si>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</si>
  <si>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</si>
  <si>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</si>
  <si>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</si>
  <si>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</si>
  <si>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</si>
  <si>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</si>
  <si>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</si>
  <si>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</si>
  <si>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</si>
  <si>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</si>
  <si>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</si>
  <si>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</si>
  <si>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</si>
  <si>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</si>
  <si>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</si>
  <si>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</si>
  <si>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</si>
  <si>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</si>
  <si>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</si>
  <si>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</si>
  <si>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</si>
  <si>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</si>
  <si>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</si>
  <si>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</si>
  <si>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</si>
  <si>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</si>
  <si>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</si>
  <si>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</si>
  <si>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</si>
  <si>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</si>
  <si>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</si>
  <si>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</si>
  <si>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</si>
  <si>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</si>
  <si>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</si>
  <si>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</si>
  <si>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</si>
  <si>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</si>
  <si>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</si>
  <si>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</si>
  <si>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</si>
  <si>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</si>
  <si>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</si>
  <si>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</si>
  <si>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</si>
  <si>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</si>
  <si>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</si>
  <si>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</si>
  <si>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</si>
  <si>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</si>
  <si>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</si>
  <si>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</si>
  <si>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</si>
  <si>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</si>
  <si>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</si>
  <si>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</si>
  <si>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</si>
  <si>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</si>
  <si>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</si>
  <si>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</si>
  <si>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</si>
  <si>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</si>
  <si>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</si>
  <si>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</si>
  <si>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</si>
  <si>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</si>
  <si>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</si>
  <si>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</si>
  <si>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</si>
  <si>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</si>
  <si>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</si>
  <si>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</si>
  <si>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</si>
  <si>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</si>
  <si>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</si>
  <si>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</si>
  <si>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</si>
  <si>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</si>
  <si>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</si>
  <si>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</si>
  <si>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</si>
  <si>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</si>
  <si>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</si>
  <si>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</si>
  <si>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</si>
  <si>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</si>
  <si>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</si>
  <si>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</si>
  <si>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</si>
  <si>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</si>
  <si>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</si>
  <si>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</si>
  <si>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</si>
  <si>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</si>
  <si>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</si>
  <si>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</si>
  <si>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</si>
  <si>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</si>
  <si>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</si>
  <si>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</si>
  <si>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</si>
  <si>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</si>
  <si>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</si>
  <si>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</si>
  <si>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</si>
  <si>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</si>
  <si>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</si>
  <si>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</si>
  <si>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</si>
  <si>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</si>
  <si>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</si>
  <si>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</si>
  <si>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</si>
  <si>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</si>
  <si>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</si>
  <si>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</si>
  <si>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</si>
  <si>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</si>
  <si>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</si>
  <si>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</si>
  <si>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</si>
  <si>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</si>
  <si>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</si>
  <si>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</si>
  <si>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</si>
  <si>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</si>
  <si>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</si>
  <si>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</si>
  <si>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</si>
  <si>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</si>
  <si>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</si>
  <si>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</si>
  <si>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</si>
  <si>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</si>
  <si>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</si>
  <si>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</si>
  <si>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</si>
  <si>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</si>
  <si>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</si>
  <si>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</si>
  <si>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</si>
  <si>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</si>
  <si>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</si>
  <si>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</si>
  <si>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</si>
  <si>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</si>
  <si>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</si>
  <si>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</si>
  <si>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</si>
  <si>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</si>
  <si>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</si>
  <si>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</si>
  <si>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</si>
  <si>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</si>
  <si>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</si>
  <si>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</si>
  <si>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</si>
  <si>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</si>
  <si>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</si>
  <si>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</si>
  <si>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</si>
  <si>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</si>
  <si>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</si>
  <si>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</si>
  <si>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</si>
  <si>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</si>
  <si>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</si>
  <si>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</si>
  <si>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</si>
  <si>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</si>
  <si>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</si>
  <si>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</si>
  <si>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</si>
  <si>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</si>
  <si>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</si>
  <si>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</si>
  <si>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</si>
  <si>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</si>
  <si>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</si>
  <si>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</si>
  <si>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</si>
  <si>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</si>
  <si>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</si>
  <si>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</si>
  <si>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</si>
  <si>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</si>
  <si>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</si>
  <si>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</si>
  <si>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</si>
  <si>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</si>
  <si>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</si>
  <si>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</si>
  <si>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</si>
  <si>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</si>
  <si>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</si>
  <si>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</si>
  <si>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</si>
  <si>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</si>
  <si>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</si>
  <si>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</si>
  <si>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</si>
  <si>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</si>
  <si>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</si>
  <si>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</si>
  <si>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</si>
  <si>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</si>
  <si>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</si>
  <si>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</si>
  <si>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</si>
  <si>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</si>
  <si>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</si>
  <si>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</si>
  <si>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</si>
  <si>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</si>
  <si>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</si>
  <si>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</si>
  <si>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</si>
  <si>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</si>
  <si>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</si>
  <si>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</si>
  <si>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</si>
  <si>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</si>
  <si>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</si>
  <si>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</si>
  <si>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</si>
  <si>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</si>
  <si>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</si>
  <si>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</si>
  <si>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</si>
  <si>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</si>
  <si>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</si>
  <si>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</si>
  <si>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</si>
  <si>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</si>
  <si>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</si>
  <si>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</si>
  <si>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</si>
  <si>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</si>
  <si>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</si>
  <si>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</si>
  <si>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</si>
  <si>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</si>
  <si>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</si>
  <si>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</si>
  <si>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</si>
  <si>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</si>
  <si>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</si>
  <si>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</si>
  <si>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</si>
  <si>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</si>
  <si>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</si>
  <si>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</si>
  <si>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</si>
  <si>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</si>
  <si>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</si>
  <si>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</si>
  <si>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</si>
  <si>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</si>
  <si>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</si>
  <si>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</si>
  <si>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</si>
  <si>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</si>
  <si>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</si>
  <si>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</si>
  <si>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</si>
  <si>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</si>
  <si>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</si>
  <si>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</si>
  <si>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</si>
  <si>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</si>
  <si>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</si>
  <si>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</si>
  <si>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</si>
  <si>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</si>
  <si>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</si>
  <si>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</si>
  <si>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</si>
  <si>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</si>
  <si>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</si>
  <si>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</si>
  <si>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</si>
  <si>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</si>
  <si>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</si>
  <si>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</si>
  <si>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</si>
  <si>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</si>
  <si>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</si>
  <si>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</si>
  <si>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</si>
  <si>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</si>
  <si>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</si>
  <si>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</si>
  <si>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</si>
  <si>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</si>
  <si>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</si>
  <si>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</si>
  <si>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</si>
  <si>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</si>
  <si>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</si>
  <si>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</si>
  <si>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</si>
  <si>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</si>
  <si>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</si>
  <si>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</si>
  <si>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</si>
  <si>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</si>
  <si>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</si>
  <si>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</si>
  <si>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</si>
  <si>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</si>
  <si>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</si>
  <si>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</si>
  <si>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</si>
  <si>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</si>
  <si>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</si>
  <si>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</si>
  <si>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</si>
  <si>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</si>
  <si>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</si>
  <si>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</si>
  <si>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</si>
  <si>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</si>
  <si>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</si>
  <si>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</si>
  <si>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</si>
  <si>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</si>
  <si>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</si>
  <si>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</si>
  <si>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</si>
  <si>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</si>
  <si>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</si>
  <si>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</si>
  <si>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</si>
  <si>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</si>
  <si>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</si>
  <si>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</si>
  <si>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</si>
  <si>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</si>
  <si>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</si>
  <si>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</si>
  <si>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</si>
  <si>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</si>
  <si>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</si>
  <si>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</si>
  <si>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</si>
  <si>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</si>
  <si>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</si>
  <si>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</si>
  <si>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</si>
  <si>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</si>
  <si>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</si>
  <si>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</si>
  <si>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</si>
  <si>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</si>
  <si>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</si>
  <si>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</si>
  <si>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</si>
  <si>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</si>
  <si>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</si>
  <si>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</si>
  <si>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</si>
  <si>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</si>
  <si>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</si>
  <si>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</si>
  <si>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</si>
  <si>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</si>
  <si>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</si>
  <si>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</si>
  <si>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</si>
  <si>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</si>
  <si>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</si>
  <si>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</si>
  <si>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</si>
  <si>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</si>
  <si>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</si>
  <si>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</si>
  <si>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</si>
  <si>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</si>
  <si>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</si>
  <si>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</si>
  <si>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</si>
  <si>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</si>
  <si>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</si>
  <si>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</si>
  <si>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</si>
  <si>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</si>
  <si>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</si>
  <si>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</si>
  <si>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</si>
  <si>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</si>
  <si>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</si>
  <si>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</si>
  <si>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</si>
  <si>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</si>
  <si>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</si>
  <si>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</si>
  <si>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</si>
  <si>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</si>
  <si>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</si>
  <si>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</si>
  <si>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</si>
  <si>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</si>
  <si>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</si>
  <si>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</si>
  <si>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</si>
  <si>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</si>
  <si>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</si>
  <si>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</si>
  <si>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</si>
  <si>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</si>
  <si>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</si>
  <si>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</si>
  <si>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</si>
  <si>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</si>
  <si>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</si>
  <si>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</si>
  <si>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</si>
  <si>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</si>
  <si>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</si>
  <si>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</si>
  <si>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</si>
  <si>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</si>
  <si>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</si>
  <si>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</si>
  <si>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</si>
  <si>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</si>
  <si>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</si>
  <si>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</si>
  <si>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</si>
  <si>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</si>
  <si>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</si>
  <si>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</si>
  <si>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</si>
  <si>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</si>
  <si>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</si>
  <si>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</si>
  <si>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</si>
  <si>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</si>
  <si>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</si>
  <si>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</si>
  <si>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</si>
  <si>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</si>
  <si>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</si>
  <si>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</si>
  <si>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</si>
  <si>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</si>
  <si>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</si>
  <si>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</si>
  <si>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</si>
  <si>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</si>
  <si>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</si>
  <si>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</si>
  <si>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</si>
  <si>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</si>
  <si>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</si>
  <si>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</si>
  <si>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</si>
  <si>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</si>
  <si>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</si>
  <si>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</si>
  <si>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</si>
  <si>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</si>
  <si>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</si>
  <si>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</si>
  <si>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</si>
  <si>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</si>
  <si>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</si>
  <si>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</si>
  <si>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</si>
  <si>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</si>
  <si>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</si>
  <si>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</si>
  <si>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</si>
  <si>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</si>
  <si>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</si>
  <si>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</si>
  <si>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</si>
  <si>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</si>
  <si>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</si>
  <si>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</si>
  <si>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</si>
  <si>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</si>
  <si>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</si>
  <si>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</si>
  <si>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</si>
  <si>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</si>
  <si>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</si>
  <si>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</si>
  <si>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</si>
  <si>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</si>
  <si>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</si>
  <si>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</si>
  <si>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</si>
  <si>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</si>
  <si>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</si>
  <si>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</si>
  <si>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</si>
  <si>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</si>
  <si>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</si>
  <si>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</si>
  <si>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</si>
  <si>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</si>
  <si>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</si>
  <si>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</si>
  <si>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</si>
  <si>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</si>
  <si>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</si>
  <si>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</si>
  <si>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</si>
  <si>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</si>
  <si>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</si>
  <si>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</si>
  <si>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</si>
  <si>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</si>
  <si>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</si>
  <si>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</si>
  <si>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</si>
  <si>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</si>
  <si>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</si>
  <si>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</si>
  <si>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</si>
  <si>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</si>
  <si>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</si>
  <si>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</si>
  <si>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</si>
  <si>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</si>
  <si>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</si>
  <si>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</si>
  <si>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</si>
  <si>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</si>
  <si>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</si>
  <si>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</si>
  <si>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</si>
  <si>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</si>
  <si>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</si>
  <si>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</si>
  <si>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</si>
  <si>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</si>
  <si>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</si>
  <si>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</si>
  <si>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</si>
  <si>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</si>
  <si>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</si>
  <si>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</si>
  <si>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</si>
  <si>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</si>
  <si>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</si>
  <si>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</si>
  <si>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</si>
  <si>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</si>
  <si>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</si>
  <si>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</si>
  <si>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</si>
  <si>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</si>
  <si>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</si>
  <si>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</si>
  <si>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</si>
  <si>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</si>
  <si>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</si>
  <si>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</si>
  <si>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</si>
  <si>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</si>
  <si>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</si>
  <si>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</si>
  <si>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</si>
  <si>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</si>
  <si>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</si>
  <si>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</si>
  <si>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</si>
  <si>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</si>
  <si>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</si>
  <si>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</si>
  <si>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</si>
  <si>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</si>
  <si>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</si>
  <si>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</si>
  <si>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</si>
  <si>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</si>
  <si>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</si>
  <si>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</si>
  <si>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</si>
  <si>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</si>
  <si>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</si>
  <si>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</si>
  <si>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</si>
  <si>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</si>
  <si>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</si>
  <si>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</si>
  <si>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</si>
  <si>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</si>
  <si>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</si>
  <si>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</si>
  <si>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</si>
  <si>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</si>
  <si>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</si>
  <si>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</si>
  <si>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</si>
  <si>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</si>
  <si>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</si>
  <si>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</si>
  <si>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</si>
  <si>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</si>
  <si>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</si>
  <si>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</si>
  <si>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</si>
  <si>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</si>
  <si>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</si>
  <si>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</si>
  <si>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</si>
  <si>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</si>
  <si>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</si>
  <si>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</si>
  <si>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</si>
  <si>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</si>
  <si>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</si>
  <si>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</si>
  <si>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</si>
  <si>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</si>
  <si>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</si>
  <si>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</si>
  <si>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</si>
  <si>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</si>
  <si>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</si>
  <si>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</si>
  <si>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</si>
  <si>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</si>
  <si>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</si>
  <si>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</si>
  <si>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</si>
  <si>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</si>
  <si>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</si>
  <si>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</si>
  <si>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</si>
  <si>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</si>
  <si>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</si>
  <si>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</si>
  <si>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</si>
  <si>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</si>
  <si>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</si>
  <si>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</si>
  <si>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</si>
  <si>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</si>
  <si>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</si>
  <si>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</si>
  <si>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</si>
  <si>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</si>
  <si>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</si>
  <si>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</si>
  <si>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</si>
  <si>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</si>
  <si>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</si>
  <si>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</si>
  <si>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</si>
  <si>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</si>
  <si>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</si>
  <si>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</si>
  <si>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</si>
  <si>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</si>
  <si>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</si>
  <si>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</si>
  <si>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</si>
  <si>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</si>
  <si>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</si>
  <si>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</si>
  <si>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</si>
  <si>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</si>
  <si>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</si>
  <si>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</si>
  <si>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</si>
  <si>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</si>
  <si>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</si>
  <si>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</si>
  <si>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</si>
  <si>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</si>
  <si>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</si>
  <si>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</si>
  <si>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</si>
  <si>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</si>
  <si>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</si>
  <si>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</si>
  <si>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</si>
  <si>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</si>
  <si>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</si>
  <si>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</si>
  <si>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</si>
  <si>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</si>
  <si>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</si>
  <si>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</si>
  <si>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</si>
  <si>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</si>
  <si>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</si>
  <si>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</si>
  <si>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</si>
  <si>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</si>
  <si>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</si>
  <si>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</si>
  <si>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</si>
  <si>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</si>
  <si>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</si>
  <si>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</si>
  <si>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</si>
  <si>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</si>
  <si>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</si>
  <si>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</si>
  <si>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</si>
  <si>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</si>
  <si>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</si>
  <si>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</si>
  <si>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</si>
  <si>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</si>
  <si>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</si>
  <si>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</si>
  <si>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</si>
  <si>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</si>
  <si>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</si>
  <si>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</si>
  <si>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</si>
  <si>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</si>
  <si>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</si>
  <si>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</si>
  <si>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</si>
  <si>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</si>
  <si>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</si>
  <si>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</si>
  <si>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</si>
  <si>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</si>
  <si>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</si>
  <si>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</si>
  <si>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</si>
  <si>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</si>
  <si>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</si>
  <si>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</si>
  <si>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</si>
  <si>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</si>
  <si>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</si>
  <si>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</si>
  <si>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</si>
  <si>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</si>
  <si>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</si>
  <si>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</si>
  <si>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</si>
  <si>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</si>
  <si>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</si>
  <si>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</si>
  <si>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</si>
  <si>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</si>
  <si>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</si>
  <si>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</si>
  <si>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</si>
  <si>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</si>
  <si>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</si>
  <si>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</si>
  <si>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</si>
  <si>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</si>
  <si>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</si>
  <si>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</si>
  <si>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</si>
  <si>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</si>
  <si>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</si>
  <si>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</si>
  <si>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</si>
  <si>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</si>
  <si>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</si>
  <si>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</si>
  <si>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</si>
  <si>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</si>
  <si>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</si>
  <si>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</si>
  <si>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</si>
  <si>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</si>
  <si>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</si>
  <si>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</si>
  <si>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</si>
  <si>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</si>
  <si>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</si>
  <si>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</si>
  <si>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</si>
  <si>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</si>
  <si>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</si>
  <si>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</si>
  <si>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</si>
  <si>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</si>
  <si>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</si>
  <si>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</si>
  <si>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</si>
  <si>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</si>
  <si>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</si>
  <si>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</si>
  <si>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</si>
  <si>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</si>
  <si>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</si>
  <si>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</si>
  <si>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</si>
  <si>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</si>
  <si>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</si>
  <si>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</si>
  <si>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</si>
  <si>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</si>
  <si>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</si>
  <si>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</si>
  <si>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</si>
  <si>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</si>
  <si>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</si>
  <si>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</si>
  <si>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</si>
  <si>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</si>
  <si>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</si>
  <si>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</si>
  <si>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</si>
  <si>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</si>
  <si>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</si>
  <si>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</si>
  <si>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</si>
  <si>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</si>
  <si>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</si>
  <si>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</si>
  <si>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</si>
  <si>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</si>
  <si>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</si>
  <si>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</si>
  <si>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</si>
  <si>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</si>
  <si>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</si>
  <si>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</si>
  <si>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</si>
  <si>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</si>
  <si>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</si>
  <si>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</si>
  <si>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</si>
  <si>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</si>
  <si>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</si>
  <si>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</si>
  <si>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</si>
  <si>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</si>
  <si>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</si>
  <si>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</si>
  <si>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</si>
  <si>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</si>
  <si>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</si>
  <si>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</si>
  <si>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</si>
  <si>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</si>
  <si>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</si>
  <si>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</si>
  <si>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</si>
  <si>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</si>
  <si>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</si>
  <si>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</si>
  <si>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</si>
  <si>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</si>
  <si>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</si>
  <si>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</si>
  <si>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</si>
  <si>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</si>
  <si>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</si>
  <si>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</si>
  <si>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</si>
  <si>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</si>
  <si>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</si>
  <si>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</si>
  <si>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</si>
  <si>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</si>
  <si>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</si>
  <si>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</si>
  <si>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</si>
  <si>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</si>
  <si>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</si>
  <si>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</si>
  <si>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</si>
  <si>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</si>
  <si>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</si>
  <si>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</si>
  <si>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</si>
  <si>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</si>
  <si>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</si>
  <si>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</si>
  <si>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</si>
  <si>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</si>
  <si>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</si>
  <si>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</si>
  <si>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</si>
  <si>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</si>
  <si>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</si>
  <si>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</si>
  <si>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</si>
  <si>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</si>
  <si>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</si>
  <si>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</si>
  <si>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</si>
  <si>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</si>
  <si>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</si>
  <si>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</si>
  <si>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</si>
  <si>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</si>
  <si>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</si>
  <si>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</si>
  <si>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</si>
  <si>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</si>
  <si>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</si>
  <si>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</si>
  <si>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</si>
  <si>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</si>
  <si>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</si>
  <si>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</si>
  <si>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</si>
  <si>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</si>
  <si>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</si>
  <si>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</si>
  <si>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</si>
  <si>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</si>
  <si>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</si>
  <si>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</si>
  <si>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</si>
  <si>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</si>
  <si>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</si>
  <si>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</si>
  <si>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</si>
  <si>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</si>
  <si>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</si>
  <si>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</si>
  <si>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</si>
  <si>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</si>
  <si>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</si>
  <si>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</si>
  <si>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</si>
  <si>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</si>
  <si>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</si>
  <si>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</si>
  <si>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</si>
  <si>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</si>
  <si>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</si>
  <si>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</si>
  <si>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</si>
  <si>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</si>
  <si>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</si>
  <si>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</si>
  <si>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</si>
  <si>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</si>
  <si>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</si>
  <si>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</si>
  <si>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</si>
  <si>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</si>
  <si>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</si>
  <si>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</si>
  <si>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</si>
  <si>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</si>
  <si>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</si>
  <si>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</si>
  <si>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</si>
  <si>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</si>
  <si>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</si>
  <si>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</si>
  <si>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</si>
  <si>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</si>
  <si>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</si>
  <si>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</si>
  <si>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</si>
  <si>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</si>
  <si>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</si>
  <si>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</si>
  <si>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</si>
  <si>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</si>
  <si>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</si>
  <si>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</si>
  <si>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</si>
  <si>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</si>
  <si>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</si>
  <si>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</si>
  <si>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</si>
  <si>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</si>
  <si>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</si>
  <si>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</si>
  <si>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</si>
  <si>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</si>
  <si>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</si>
  <si>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</si>
  <si>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</si>
  <si>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</si>
  <si>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</si>
  <si>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</si>
  <si>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</si>
  <si>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</si>
  <si>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</si>
  <si>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</si>
  <si>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</si>
  <si>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</si>
  <si>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</si>
  <si>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</si>
  <si>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</si>
  <si>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</si>
  <si>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</si>
  <si>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</si>
  <si>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</si>
  <si>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</si>
  <si>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</si>
  <si>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</si>
  <si>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</si>
  <si>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</si>
  <si>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</si>
  <si>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</si>
  <si>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</si>
  <si>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</si>
  <si>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</si>
  <si>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</si>
  <si>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</si>
  <si>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</si>
  <si>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</si>
  <si>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</si>
  <si>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</si>
  <si>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</si>
  <si>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</si>
  <si>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</si>
  <si>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</si>
  <si>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</si>
  <si>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</si>
  <si>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</si>
  <si>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</si>
  <si>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</si>
  <si>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</si>
  <si>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</si>
  <si>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</si>
  <si>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</si>
  <si>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</si>
  <si>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</si>
  <si>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</si>
  <si>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</si>
  <si>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</si>
  <si>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</si>
  <si>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</si>
  <si>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</si>
  <si>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</si>
  <si>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</si>
  <si>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</si>
  <si>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</si>
  <si>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</si>
  <si>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</si>
  <si>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</si>
  <si>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</si>
  <si>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</si>
  <si>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</si>
  <si>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</si>
  <si>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</si>
  <si>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</si>
  <si>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</si>
  <si>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</si>
  <si>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</si>
  <si>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</si>
  <si>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</si>
  <si>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</si>
  <si>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</si>
  <si>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</si>
  <si>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</si>
  <si>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</si>
  <si>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</si>
  <si>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</si>
  <si>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</si>
  <si>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</si>
  <si>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</si>
  <si>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</si>
  <si>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</si>
  <si>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</si>
  <si>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</si>
  <si>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</si>
  <si>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</si>
  <si>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</si>
  <si>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</si>
  <si>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</si>
  <si>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</si>
  <si>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</si>
  <si>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</si>
  <si>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</si>
  <si>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</si>
  <si>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</si>
  <si>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</si>
  <si>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</si>
  <si>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</si>
  <si>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</si>
  <si>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</si>
  <si>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</si>
  <si>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</si>
  <si>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</si>
  <si>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</si>
  <si>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</si>
  <si>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</si>
  <si>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</si>
  <si>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</si>
  <si>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</si>
  <si>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</si>
  <si>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</si>
  <si>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</si>
  <si>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</si>
  <si>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</si>
  <si>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</si>
  <si>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</si>
  <si>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</si>
  <si>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</si>
  <si>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</si>
  <si>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</si>
  <si>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</si>
  <si>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</si>
  <si>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</si>
  <si>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</si>
  <si>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</si>
  <si>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</si>
  <si>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</si>
  <si>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</si>
  <si>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</si>
  <si>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</si>
  <si>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</si>
  <si>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</si>
  <si>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</si>
  <si>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</si>
  <si>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</si>
  <si>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</si>
  <si>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</si>
  <si>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</si>
  <si>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</si>
  <si>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</si>
  <si>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</si>
  <si>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</si>
  <si>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</si>
  <si>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</si>
  <si>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</si>
  <si>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</si>
  <si>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</si>
  <si>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</si>
  <si>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</si>
  <si>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</si>
  <si>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</si>
  <si>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</si>
  <si>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</si>
  <si>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</si>
  <si>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</si>
  <si>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</si>
  <si>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</si>
  <si>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</si>
  <si>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</si>
  <si>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</si>
  <si>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</si>
  <si>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</si>
  <si>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</si>
  <si>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</si>
  <si>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</si>
  <si>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</si>
  <si>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</si>
  <si>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</si>
  <si>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</si>
  <si>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</si>
  <si>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</si>
  <si>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</si>
  <si>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</si>
  <si>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</si>
  <si>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</si>
  <si>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</si>
  <si>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</si>
  <si>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</si>
  <si>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</si>
  <si>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</si>
  <si>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</si>
  <si>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</si>
  <si>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</si>
  <si>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</si>
  <si>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</si>
  <si>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</si>
  <si>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</si>
  <si>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</si>
  <si>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</si>
  <si>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</si>
  <si>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</si>
  <si>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</si>
  <si>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</si>
  <si>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</si>
  <si>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</si>
  <si>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</si>
  <si>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</si>
  <si>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</si>
  <si>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</si>
  <si>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</si>
  <si>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</si>
  <si>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</si>
  <si>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</si>
  <si>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</si>
  <si>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</si>
  <si>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</si>
  <si>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</si>
  <si>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</si>
  <si>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</si>
  <si>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</si>
  <si>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</si>
  <si>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</si>
  <si>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</si>
  <si>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</si>
  <si>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</si>
  <si>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</si>
  <si>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</si>
  <si>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</si>
  <si>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</si>
  <si>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</si>
  <si>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</si>
  <si>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</si>
  <si>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</si>
  <si>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</si>
  <si>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</si>
  <si>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</si>
  <si>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</si>
  <si>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</si>
  <si>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</si>
  <si>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</si>
  <si>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</si>
  <si>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</si>
  <si>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</si>
  <si>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</si>
  <si>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</si>
  <si>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</si>
  <si>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</si>
  <si>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</si>
  <si>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</si>
  <si>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</si>
  <si>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</si>
  <si>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</si>
  <si>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</si>
  <si>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</si>
  <si>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</si>
  <si>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</si>
  <si>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</si>
  <si>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</si>
  <si>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</si>
  <si>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</si>
  <si>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</si>
  <si>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</si>
  <si>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</si>
  <si>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</si>
  <si>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</si>
  <si>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</si>
  <si>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</si>
  <si>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</si>
  <si>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</si>
  <si>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</si>
  <si>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</si>
  <si>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</si>
  <si>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</si>
  <si>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</si>
  <si>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</si>
  <si>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</si>
  <si>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</si>
  <si>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</si>
  <si>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</si>
  <si>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</si>
  <si>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</si>
  <si>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</si>
  <si>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</si>
  <si>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</si>
  <si>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</si>
  <si>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</si>
  <si>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</si>
  <si>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</si>
  <si>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</si>
  <si>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</si>
  <si>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</si>
  <si>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</si>
  <si>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</si>
  <si>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</si>
  <si>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</si>
  <si>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</si>
  <si>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</si>
  <si>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</si>
  <si>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</si>
  <si>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</si>
  <si>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</si>
  <si>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</si>
  <si>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</si>
  <si>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</si>
  <si>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</si>
  <si>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</si>
  <si>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</si>
  <si>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</si>
  <si>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</si>
  <si>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</si>
  <si>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</si>
  <si>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</si>
  <si>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</si>
  <si>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</si>
  <si>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</si>
  <si>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</si>
  <si>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</si>
  <si>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</si>
  <si>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</si>
  <si>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</si>
  <si>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</si>
  <si>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</si>
  <si>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</si>
  <si>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</si>
  <si>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</si>
  <si>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</si>
  <si>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</si>
  <si>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</si>
  <si>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</si>
  <si>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</si>
  <si>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</si>
  <si>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</si>
  <si>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</si>
  <si>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</si>
  <si>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</si>
  <si>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</si>
  <si>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</si>
  <si>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</si>
  <si>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</si>
  <si>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</si>
  <si>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</si>
  <si>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</si>
  <si>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</si>
  <si>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</si>
  <si>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</si>
  <si>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</si>
  <si>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</si>
  <si>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</si>
  <si>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</si>
  <si>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</si>
  <si>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</si>
  <si>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</si>
  <si>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</si>
  <si>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</si>
  <si>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</si>
  <si>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</si>
  <si>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</si>
  <si>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</si>
  <si>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</si>
  <si>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</si>
  <si>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</si>
  <si>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</si>
  <si>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</si>
  <si>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</si>
  <si>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</si>
  <si>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</si>
  <si>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</si>
  <si>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</si>
  <si>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</si>
  <si>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</si>
  <si>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</si>
  <si>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</si>
  <si>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</si>
  <si>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</si>
  <si>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</si>
  <si>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</si>
  <si>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</si>
  <si>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</si>
  <si>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</si>
  <si>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</si>
  <si>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</si>
  <si>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</si>
  <si>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</si>
  <si>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</si>
  <si>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</si>
  <si>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</si>
  <si>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</si>
  <si>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</si>
  <si>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</si>
  <si>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</si>
  <si>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</si>
  <si>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</si>
  <si>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</si>
  <si>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</si>
  <si>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</si>
  <si>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</si>
  <si>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</si>
  <si>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</si>
  <si>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</si>
  <si>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</si>
  <si>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</si>
  <si>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</si>
  <si>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</si>
  <si>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</si>
  <si>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</si>
  <si>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</si>
  <si>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</si>
  <si>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</si>
  <si>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</si>
  <si>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</si>
  <si>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</si>
  <si>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</si>
  <si>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</si>
  <si>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</si>
  <si>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</si>
  <si>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</si>
  <si>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</si>
  <si>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</si>
  <si>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</si>
  <si>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</si>
  <si>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</si>
  <si>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</si>
  <si>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</si>
  <si>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</si>
  <si>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</si>
  <si>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</si>
  <si>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</si>
  <si>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</si>
  <si>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</si>
  <si>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</si>
  <si>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</si>
  <si>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</si>
  <si>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</si>
  <si>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</si>
  <si>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</si>
  <si>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</si>
  <si>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</si>
  <si>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</si>
  <si>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</si>
  <si>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</si>
  <si>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</si>
  <si>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</si>
  <si>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</si>
  <si>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</si>
  <si>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</si>
  <si>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</si>
  <si>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</si>
  <si>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</si>
  <si>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</si>
  <si>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</si>
  <si>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</si>
  <si>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</si>
  <si>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</si>
  <si>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</si>
  <si>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</si>
  <si>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</si>
  <si>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</si>
  <si>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</si>
  <si>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</si>
  <si>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</si>
  <si>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</si>
  <si>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</si>
  <si>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</si>
  <si>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</si>
  <si>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</si>
  <si>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</si>
  <si>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</si>
  <si>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</si>
  <si>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</si>
  <si>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</si>
  <si>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</si>
  <si>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</si>
  <si>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</si>
  <si>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</si>
  <si>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</si>
  <si>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</si>
  <si>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</si>
  <si>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</si>
  <si>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</si>
  <si>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</si>
  <si>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</si>
  <si>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</si>
  <si>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</si>
  <si>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</si>
  <si>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</si>
  <si>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</si>
  <si>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</si>
  <si>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</si>
  <si>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</si>
  <si>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</si>
  <si>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</si>
  <si>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</si>
  <si>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</si>
  <si>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</si>
  <si>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</si>
  <si>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</si>
  <si>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</si>
  <si>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</si>
  <si>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</si>
  <si>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</si>
  <si>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</si>
  <si>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</si>
  <si>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</si>
  <si>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</si>
  <si>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</si>
  <si>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</si>
  <si>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</si>
  <si>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</si>
  <si>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</si>
  <si>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</si>
  <si>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</si>
  <si>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</si>
  <si>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</si>
  <si>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</si>
  <si>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</si>
  <si>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</si>
  <si>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</si>
  <si>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</si>
  <si>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</si>
  <si>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</si>
  <si>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</si>
  <si>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</si>
  <si>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</si>
  <si>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</si>
  <si>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</si>
  <si>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</si>
  <si>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</si>
  <si>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</si>
  <si>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</si>
  <si>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</si>
  <si>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</si>
  <si>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</si>
  <si>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</si>
  <si>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</si>
  <si>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</si>
  <si>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</si>
  <si>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</si>
  <si>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</si>
  <si>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</si>
  <si>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</si>
  <si>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</si>
  <si>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</si>
  <si>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</si>
  <si>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</si>
  <si>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</si>
  <si>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</si>
  <si>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</si>
  <si>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</si>
  <si>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</si>
  <si>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</si>
  <si>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</si>
  <si>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</si>
  <si>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</si>
  <si>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</si>
  <si>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</si>
  <si>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</si>
  <si>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</si>
  <si>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</si>
  <si>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</si>
  <si>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</si>
  <si>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</si>
  <si>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</si>
  <si>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</si>
  <si>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</si>
  <si>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</si>
  <si>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</si>
  <si>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</si>
  <si>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</si>
  <si>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</si>
  <si>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</si>
  <si>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</si>
  <si>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</si>
  <si>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</si>
  <si>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</si>
  <si>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</si>
  <si>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</si>
  <si>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</si>
  <si>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</si>
  <si>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</si>
  <si>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</si>
  <si>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</si>
  <si>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</si>
  <si>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</si>
  <si>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</si>
  <si>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</si>
  <si>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</si>
  <si>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</si>
  <si>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</si>
  <si>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</si>
  <si>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</si>
  <si>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</si>
  <si>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</si>
  <si>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</si>
  <si>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</si>
  <si>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</si>
  <si>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</si>
  <si>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</si>
  <si>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</si>
  <si>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</si>
  <si>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</si>
  <si>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</si>
  <si>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</si>
  <si>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</si>
  <si>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</si>
  <si>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</si>
  <si>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</si>
  <si>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</si>
  <si>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</si>
  <si>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</si>
  <si>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</si>
  <si>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</si>
  <si>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</si>
  <si>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</si>
  <si>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</si>
  <si>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</si>
  <si>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</si>
  <si>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</si>
  <si>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</si>
  <si>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</si>
  <si>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</si>
  <si>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</si>
  <si>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</si>
  <si>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</si>
  <si>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</si>
  <si>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</si>
  <si>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</si>
  <si>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</si>
  <si>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</si>
  <si>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</si>
  <si>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</si>
  <si>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</si>
  <si>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</si>
  <si>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</si>
  <si>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</si>
  <si>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</si>
  <si>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</si>
  <si>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</si>
  <si>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</si>
  <si>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</si>
  <si>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</si>
  <si>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</si>
  <si>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</si>
  <si>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</si>
  <si>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</si>
  <si>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</si>
  <si>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</si>
  <si>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</si>
  <si>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</si>
  <si>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</si>
  <si>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</si>
  <si>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</si>
  <si>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</si>
  <si>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</si>
  <si>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</si>
  <si>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</si>
  <si>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</si>
  <si>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</si>
  <si>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</si>
  <si>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</si>
  <si>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</si>
  <si>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</si>
  <si>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</si>
  <si>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</si>
  <si>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</si>
  <si>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</si>
  <si>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</si>
  <si>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</si>
  <si>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</si>
  <si>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</si>
  <si>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</si>
  <si>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</si>
  <si>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</si>
  <si>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</si>
  <si>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</si>
  <si>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</si>
  <si>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</si>
  <si>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</si>
  <si>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</si>
  <si>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</si>
  <si>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</si>
  <si>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</si>
  <si>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</si>
  <si>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</si>
  <si>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</si>
  <si>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</si>
  <si>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</si>
  <si>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</si>
  <si>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</si>
  <si>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</si>
  <si>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</si>
  <si>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</si>
  <si>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</si>
  <si>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</si>
  <si>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</si>
  <si>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</si>
  <si>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</si>
  <si>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</si>
  <si>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</si>
  <si>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</si>
  <si>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</si>
  <si>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</si>
  <si>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</si>
  <si>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</si>
  <si>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</si>
  <si>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</si>
  <si>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</si>
  <si>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</si>
  <si>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</si>
  <si>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</si>
  <si>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</si>
  <si>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</si>
  <si>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</si>
  <si>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</si>
  <si>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</si>
  <si>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</si>
  <si>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</si>
  <si>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</si>
  <si>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</si>
  <si>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</si>
  <si>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</si>
  <si>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</si>
  <si>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</si>
  <si>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</si>
  <si>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</si>
  <si>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</si>
  <si>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</si>
  <si>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</si>
  <si>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</si>
  <si>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</si>
  <si>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</si>
  <si>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</si>
  <si>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</si>
  <si>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</si>
  <si>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</si>
  <si>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</si>
  <si>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</si>
  <si>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</si>
  <si>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</si>
  <si>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</si>
  <si>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</si>
  <si>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</si>
  <si>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</si>
  <si>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</si>
  <si>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</si>
  <si>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</si>
  <si>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</si>
  <si>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</si>
  <si>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</si>
  <si>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</si>
  <si>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</si>
  <si>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</si>
  <si>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</si>
  <si>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</si>
  <si>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</si>
  <si>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</si>
  <si>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</si>
  <si>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</si>
  <si>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</si>
  <si>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</si>
  <si>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</si>
  <si>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</si>
  <si>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</si>
  <si>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</si>
  <si>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</si>
  <si>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</si>
  <si>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</si>
  <si>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</si>
  <si>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</si>
  <si>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</si>
  <si>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</si>
  <si>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</si>
  <si>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</si>
  <si>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</si>
  <si>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</si>
  <si>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</si>
  <si>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</si>
  <si>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</si>
  <si>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</si>
  <si>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</si>
  <si>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</si>
  <si>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</si>
  <si>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</si>
  <si>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</si>
  <si>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</si>
  <si>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</si>
  <si>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</si>
  <si>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</si>
  <si>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</si>
  <si>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</si>
  <si>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</si>
  <si>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</si>
  <si>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</si>
  <si>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</si>
  <si>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</si>
  <si>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</si>
  <si>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</si>
  <si>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</si>
  <si>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</si>
  <si>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</si>
  <si>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</si>
  <si>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</si>
  <si>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</si>
  <si>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</si>
  <si>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</si>
  <si>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</si>
  <si>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</si>
  <si>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</si>
  <si>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</si>
  <si>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</si>
  <si>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</si>
  <si>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</si>
  <si>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</si>
  <si>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</si>
  <si>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</si>
  <si>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</si>
  <si>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</si>
  <si>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</si>
  <si>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</si>
  <si>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</si>
  <si>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</si>
  <si>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</si>
  <si>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</si>
  <si>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</si>
  <si>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</si>
  <si>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</si>
  <si>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</si>
  <si>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</si>
  <si>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</si>
  <si>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</si>
  <si>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</si>
  <si>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</si>
  <si>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</si>
  <si>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</si>
  <si>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</si>
  <si>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</si>
  <si>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</si>
  <si>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</si>
  <si>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</si>
  <si>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</si>
  <si>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</si>
  <si>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</si>
  <si>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</si>
  <si>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</si>
  <si>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</si>
  <si>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</si>
  <si>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</si>
  <si>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</si>
  <si>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</si>
  <si>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</si>
  <si>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</si>
  <si>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</si>
  <si>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</si>
  <si>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</si>
  <si>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</si>
  <si>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</si>
  <si>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</si>
  <si>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</si>
  <si>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</si>
  <si>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</si>
  <si>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</si>
  <si>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</si>
  <si>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</si>
  <si>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</si>
  <si>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</si>
  <si>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</si>
  <si>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</si>
  <si>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</si>
  <si>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</si>
  <si>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</si>
  <si>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</si>
  <si>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</si>
  <si>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</si>
  <si>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</si>
  <si>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</si>
  <si>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</si>
  <si>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</si>
  <si>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</si>
  <si>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</si>
  <si>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</si>
  <si>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</si>
  <si>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</si>
  <si>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</si>
  <si>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</si>
  <si>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</si>
  <si>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</si>
  <si>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</si>
  <si>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</si>
  <si>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</si>
  <si>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</si>
  <si>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</si>
  <si>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</si>
  <si>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</si>
  <si>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</si>
  <si>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</si>
  <si>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</si>
  <si>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</si>
  <si>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</si>
  <si>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</si>
  <si>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</si>
  <si>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</si>
  <si>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</si>
  <si>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</si>
  <si>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</si>
  <si>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</si>
  <si>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</si>
  <si>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</si>
  <si>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</si>
  <si>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</si>
  <si>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</si>
  <si>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</si>
  <si>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</si>
  <si>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</si>
  <si>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</si>
  <si>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</si>
  <si>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</si>
  <si>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</si>
  <si>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</si>
  <si>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</si>
  <si>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</si>
  <si>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</si>
  <si>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</si>
  <si>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</si>
  <si>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</si>
  <si>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</si>
  <si>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</si>
  <si>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</si>
  <si>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</si>
  <si>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</si>
  <si>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</si>
  <si>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</si>
  <si>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</si>
  <si>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</si>
  <si>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</si>
  <si>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</si>
  <si>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</si>
  <si>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</si>
  <si>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</si>
  <si>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</si>
  <si>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</si>
  <si>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</si>
  <si>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</si>
  <si>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</si>
  <si>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</si>
  <si>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</si>
  <si>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</si>
  <si>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</si>
  <si>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</si>
  <si>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</si>
  <si>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</si>
  <si>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</si>
  <si>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</si>
  <si>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</si>
  <si>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</si>
  <si>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</si>
  <si>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</si>
  <si>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</si>
  <si>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</si>
  <si>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</si>
  <si>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</si>
  <si>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</si>
  <si>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</si>
  <si>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</si>
  <si>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</si>
  <si>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</si>
  <si>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</si>
  <si>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</si>
  <si>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</si>
  <si>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</si>
  <si>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</si>
  <si>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</si>
  <si>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</si>
  <si>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</si>
  <si>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</si>
  <si>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</si>
  <si>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</si>
  <si>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</si>
  <si>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</si>
  <si>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</si>
  <si>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</si>
  <si>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</si>
  <si>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</si>
  <si>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</si>
  <si>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</si>
  <si>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</si>
  <si>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</si>
  <si>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</si>
  <si>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</si>
  <si>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</si>
  <si>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</si>
  <si>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</si>
  <si>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</si>
  <si>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</si>
  <si>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</si>
  <si>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</si>
  <si>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</si>
  <si>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</si>
  <si>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</si>
  <si>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</si>
  <si>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</si>
  <si>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</si>
  <si>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</si>
  <si>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</si>
  <si>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</si>
  <si>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</si>
  <si>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</si>
  <si>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</si>
  <si>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</si>
  <si>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</si>
  <si>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</si>
  <si>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</si>
  <si>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</si>
  <si>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</si>
  <si>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</si>
  <si>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</si>
  <si>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</si>
  <si>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</si>
  <si>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</si>
  <si>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</si>
  <si>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</si>
  <si>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</si>
  <si>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</si>
  <si>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</si>
  <si>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</si>
  <si>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</si>
  <si>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</si>
  <si>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</si>
  <si>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</si>
  <si>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</si>
  <si>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</si>
  <si>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</si>
  <si>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</si>
  <si>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</si>
  <si>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</si>
  <si>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</si>
  <si>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</si>
  <si>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</si>
  <si>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</si>
  <si>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</si>
  <si>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</si>
  <si>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</si>
  <si>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</si>
  <si>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</si>
  <si>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</si>
  <si>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</si>
  <si>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</si>
  <si>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</si>
  <si>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</si>
  <si>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</si>
  <si>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</si>
  <si>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</si>
  <si>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</si>
  <si>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</si>
  <si>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</si>
  <si>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</si>
  <si>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</si>
  <si>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</si>
  <si>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</si>
  <si>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</si>
  <si>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</si>
  <si>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</si>
  <si>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</si>
  <si>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</si>
  <si>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</si>
  <si>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</si>
  <si>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</si>
  <si>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</si>
  <si>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</si>
  <si>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</si>
  <si>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</si>
  <si>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</si>
  <si>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</si>
  <si>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</si>
  <si>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</si>
  <si>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</si>
  <si>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</si>
  <si>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</si>
  <si>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</si>
  <si>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</si>
  <si>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</si>
  <si>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</si>
  <si>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</si>
  <si>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</si>
  <si>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</si>
  <si>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</si>
  <si>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</si>
  <si>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</si>
  <si>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</si>
  <si>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</si>
  <si>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</si>
  <si>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</si>
  <si>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</si>
  <si>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</si>
  <si>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</si>
  <si>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</si>
  <si>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</si>
  <si>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</si>
  <si>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</si>
  <si>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</si>
  <si>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</si>
  <si>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</si>
  <si>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</si>
  <si>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</si>
  <si>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</si>
  <si>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</si>
  <si>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</si>
  <si>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</si>
  <si>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</si>
  <si>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</si>
  <si>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</si>
  <si>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</si>
  <si>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</si>
  <si>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</si>
  <si>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</si>
  <si>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</si>
  <si>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</si>
  <si>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</si>
  <si>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</si>
  <si>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</si>
  <si>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</si>
  <si>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</si>
  <si>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</si>
  <si>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</si>
  <si>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</si>
  <si>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</si>
  <si>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</si>
  <si>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</si>
  <si>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</si>
  <si>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</si>
  <si>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</si>
  <si>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</si>
  <si>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</si>
  <si>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</si>
  <si>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</si>
  <si>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</si>
  <si>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</si>
  <si>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</si>
  <si>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</si>
  <si>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</si>
  <si>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</si>
  <si>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</si>
  <si>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</si>
  <si>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</si>
  <si>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</si>
  <si>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</si>
  <si>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</si>
  <si>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</si>
  <si>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</si>
  <si>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</si>
  <si>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</si>
  <si>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</si>
  <si>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</si>
  <si>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</si>
  <si>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</si>
  <si>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</si>
  <si>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</si>
  <si>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</si>
  <si>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</si>
  <si>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</si>
  <si>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</si>
  <si>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</si>
  <si>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</si>
  <si>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</si>
  <si>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</si>
  <si>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</si>
  <si>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</si>
  <si>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</si>
  <si>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</si>
  <si>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</si>
  <si>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</si>
  <si>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</si>
  <si>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</si>
  <si>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</si>
  <si>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</si>
  <si>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</si>
  <si>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</si>
  <si>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</si>
  <si>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</si>
  <si>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</si>
  <si>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</si>
  <si>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</si>
  <si>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</si>
  <si>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</si>
  <si>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</si>
  <si>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</si>
  <si>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</si>
  <si>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</si>
  <si>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</si>
  <si>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</si>
  <si>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</si>
  <si>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</si>
  <si>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</si>
  <si>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</si>
  <si>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</si>
  <si>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</si>
  <si>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</si>
  <si>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</si>
  <si>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</si>
  <si>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</si>
  <si>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</si>
  <si>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</si>
  <si>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</si>
  <si>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</si>
  <si>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</si>
  <si>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</si>
  <si>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</si>
  <si>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</si>
  <si>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</si>
  <si>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</si>
  <si>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</si>
  <si>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</si>
  <si>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</si>
  <si>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</si>
  <si>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</si>
  <si>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</si>
  <si>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</si>
  <si>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</si>
  <si>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</si>
  <si>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</si>
  <si>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</si>
  <si>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</si>
  <si>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</si>
  <si>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</si>
  <si>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</si>
  <si>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</si>
  <si>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</si>
  <si>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</si>
  <si>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</si>
  <si>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</si>
  <si>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</si>
  <si>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</si>
  <si>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</si>
  <si>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</si>
  <si>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</si>
  <si>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</si>
  <si>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</si>
  <si>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</si>
  <si>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</si>
  <si>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</si>
  <si>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</si>
  <si>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</si>
  <si>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</si>
  <si>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</si>
  <si>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</si>
  <si>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</si>
  <si>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</si>
  <si>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</si>
  <si>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</si>
  <si>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</si>
  <si>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</si>
  <si>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</si>
  <si>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</si>
  <si>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</si>
  <si>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</si>
  <si>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</si>
  <si>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</si>
  <si>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</si>
  <si>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</si>
  <si>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</si>
  <si>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</si>
  <si>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</si>
  <si>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</si>
  <si>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</si>
  <si>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</si>
  <si>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</si>
  <si>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</si>
  <si>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</si>
  <si>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</si>
  <si>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</si>
  <si>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</si>
  <si>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</si>
  <si>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</si>
  <si>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</si>
  <si>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</si>
  <si>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</si>
  <si>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</si>
  <si>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</si>
  <si>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</si>
  <si>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</si>
  <si>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</si>
  <si>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</si>
  <si>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</si>
  <si>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</si>
  <si>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</si>
  <si>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</si>
  <si>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</si>
  <si>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</si>
  <si>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</si>
  <si>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</si>
  <si>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</si>
  <si>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</si>
  <si>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</si>
  <si>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</si>
  <si>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</si>
  <si>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</si>
  <si>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</si>
  <si>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</si>
  <si>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</si>
  <si>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</si>
  <si>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</si>
  <si>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</si>
  <si>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</si>
  <si>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</si>
  <si>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</si>
  <si>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</si>
  <si>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</si>
  <si>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</si>
  <si>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</si>
  <si>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</si>
  <si>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</si>
  <si>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</si>
  <si>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</si>
  <si>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</si>
  <si>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</si>
  <si>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</si>
  <si>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</si>
  <si>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</si>
  <si>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</si>
  <si>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</si>
  <si>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</si>
  <si>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</si>
  <si>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</si>
  <si>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</si>
  <si>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</si>
  <si>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</si>
  <si>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</si>
  <si>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</si>
  <si>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</si>
  <si>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</si>
  <si>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</si>
  <si>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</si>
  <si>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</si>
  <si>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</si>
  <si>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</si>
  <si>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</si>
  <si>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</si>
  <si>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</si>
  <si>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</si>
  <si>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</si>
  <si>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</si>
  <si>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</si>
  <si>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</si>
  <si>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</si>
  <si>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</si>
  <si>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</si>
  <si>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</si>
  <si>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</si>
  <si>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</si>
  <si>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</si>
  <si>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</si>
  <si>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</si>
  <si>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</si>
  <si>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</si>
  <si>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</si>
  <si>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</si>
  <si>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</si>
  <si>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</si>
  <si>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</si>
  <si>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</si>
  <si>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</si>
  <si>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</si>
  <si>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</si>
  <si>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</si>
  <si>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</si>
  <si>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</si>
  <si>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</si>
  <si>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</si>
  <si>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</si>
  <si>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</si>
  <si>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</si>
  <si>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</si>
  <si>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</si>
  <si>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</si>
  <si>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</si>
  <si>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</si>
  <si>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</si>
  <si>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</si>
  <si>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</si>
  <si>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</si>
  <si>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</si>
  <si>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</si>
  <si>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</si>
  <si>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</si>
  <si>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</si>
  <si>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</si>
  <si>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</si>
  <si>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</si>
  <si>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</si>
  <si>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</si>
  <si>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</si>
  <si>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</si>
  <si>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</si>
  <si>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</si>
  <si>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</si>
  <si>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</si>
  <si>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</si>
  <si>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</si>
  <si>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</si>
  <si>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</si>
  <si>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</si>
  <si>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</si>
  <si>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</si>
  <si>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</si>
  <si>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</si>
  <si>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</si>
  <si>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</si>
  <si>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</si>
  <si>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</si>
  <si>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</si>
  <si>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</si>
  <si>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</si>
  <si>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</si>
  <si>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</si>
  <si>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</si>
  <si>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</si>
  <si>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</si>
  <si>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</si>
  <si>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</si>
  <si>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</si>
  <si>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</si>
  <si>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</si>
  <si>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</si>
  <si>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</si>
  <si>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</si>
  <si>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</si>
  <si>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</si>
  <si>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</si>
  <si>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</si>
  <si>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</si>
  <si>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</si>
  <si>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</si>
  <si>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</si>
  <si>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</si>
  <si>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</si>
  <si>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</si>
  <si>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</si>
  <si>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</si>
  <si>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</si>
  <si>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</si>
  <si>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</si>
  <si>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</si>
  <si>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</si>
  <si>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</si>
  <si>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</si>
  <si>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</si>
  <si>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</si>
  <si>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</si>
  <si>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</si>
  <si>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</si>
  <si>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</si>
  <si>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</si>
  <si>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</si>
  <si>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</si>
  <si>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</si>
  <si>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</si>
  <si>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</si>
  <si>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</si>
  <si>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</si>
  <si>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</si>
  <si>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</si>
  <si>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</si>
  <si>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</si>
  <si>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</si>
  <si>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</si>
  <si>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</si>
  <si>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</si>
  <si>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</si>
  <si>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</si>
  <si>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</si>
  <si>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</si>
  <si>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</si>
  <si>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</si>
  <si>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</si>
  <si>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</si>
  <si>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</si>
  <si>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</si>
  <si>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</si>
  <si>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</si>
  <si>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</si>
  <si>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</si>
  <si>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</si>
  <si>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</si>
  <si>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</si>
  <si>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</si>
  <si>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</si>
  <si>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</si>
  <si>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</si>
  <si>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</si>
  <si>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</si>
  <si>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</si>
  <si>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</si>
  <si>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</si>
  <si>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</si>
  <si>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</si>
  <si>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</si>
  <si>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</si>
  <si>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</si>
  <si>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</si>
  <si>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</si>
  <si>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</si>
  <si>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</si>
  <si>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</si>
  <si>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</si>
  <si>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</si>
  <si>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</si>
  <si>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</si>
  <si>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</si>
  <si>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</si>
  <si>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</si>
  <si>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</si>
  <si>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</si>
  <si>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</si>
  <si>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</si>
  <si>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</si>
  <si>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</si>
  <si>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</si>
  <si>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</si>
  <si>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</si>
  <si>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</si>
  <si>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</si>
  <si>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</si>
  <si>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</si>
  <si>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</si>
  <si>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</si>
  <si>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</si>
  <si>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</si>
  <si>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</si>
  <si>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</si>
  <si>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</si>
  <si>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</si>
  <si>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</si>
  <si>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</si>
  <si>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</si>
  <si>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</si>
  <si>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</si>
  <si>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</si>
  <si>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</si>
  <si>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</si>
  <si>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</si>
  <si>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</si>
  <si>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</si>
  <si>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</si>
  <si>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</si>
  <si>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</si>
  <si>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</si>
  <si>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</si>
  <si>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</si>
  <si>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</si>
  <si>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</si>
  <si>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</si>
  <si>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</si>
  <si>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</si>
  <si>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</si>
  <si>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</si>
  <si>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</si>
  <si>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</si>
  <si>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</si>
  <si>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</si>
  <si>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</si>
  <si>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</si>
  <si>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</si>
  <si>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</si>
  <si>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</si>
  <si>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</si>
  <si>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</si>
  <si>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</si>
  <si>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</si>
  <si>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</si>
  <si>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</si>
  <si>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</si>
  <si>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</si>
  <si>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</si>
  <si>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</si>
  <si>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</si>
  <si>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</si>
  <si>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</si>
  <si>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</si>
  <si>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</si>
  <si>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</si>
  <si>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</si>
  <si>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</si>
  <si>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</si>
  <si>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</si>
  <si>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</si>
  <si>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</si>
  <si>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</si>
  <si>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</si>
  <si>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</si>
  <si>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</si>
  <si>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</si>
  <si>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</si>
  <si>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</si>
  <si>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</si>
  <si>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</si>
  <si>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</si>
  <si>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</si>
  <si>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</si>
  <si>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</si>
  <si>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</si>
  <si>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</si>
  <si>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</si>
  <si>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</si>
  <si>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</si>
  <si>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</si>
  <si>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</si>
  <si>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</si>
  <si>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</si>
  <si>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</si>
  <si>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</si>
  <si>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</si>
  <si>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</si>
  <si>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</si>
  <si>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</si>
  <si>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</si>
  <si>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</si>
  <si>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</si>
  <si>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</si>
  <si>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</si>
  <si>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</si>
  <si>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</si>
  <si>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</si>
  <si>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</si>
  <si>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</si>
  <si>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</si>
  <si>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</si>
  <si>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</si>
  <si>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</si>
  <si>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</si>
  <si>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</si>
  <si>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</si>
  <si>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</si>
  <si>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</si>
  <si>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</si>
  <si>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</si>
  <si>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</si>
  <si>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</si>
  <si>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</si>
  <si>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</si>
  <si>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</si>
  <si>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</si>
  <si>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</si>
  <si>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</si>
  <si>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</si>
  <si>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</si>
  <si>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</si>
  <si>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</si>
  <si>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</si>
  <si>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</si>
  <si>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</si>
  <si>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</si>
  <si>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</si>
  <si>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</si>
  <si>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</si>
  <si>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</si>
  <si>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</si>
  <si>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</si>
  <si>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</si>
  <si>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</si>
  <si>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</si>
  <si>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</si>
  <si>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</si>
  <si>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</si>
  <si>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</si>
  <si>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</si>
  <si>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</si>
  <si>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</si>
  <si>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</si>
  <si>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</si>
  <si>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</si>
  <si>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</si>
  <si>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</si>
  <si>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</si>
  <si>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</si>
  <si>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</si>
  <si>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</si>
  <si>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</si>
  <si>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</si>
  <si>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</si>
  <si>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</si>
  <si>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</si>
  <si>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</si>
  <si>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</si>
  <si>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</si>
  <si>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</si>
  <si>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</si>
  <si>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</si>
  <si>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</si>
  <si>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</si>
  <si>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</si>
  <si>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</si>
  <si>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</si>
  <si>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</si>
  <si>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</si>
  <si>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</si>
  <si>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</si>
  <si>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</si>
  <si>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</si>
  <si>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</si>
  <si>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</si>
  <si>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</si>
  <si>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</si>
  <si>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</si>
  <si>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</si>
  <si>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</si>
  <si>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</si>
  <si>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</si>
  <si>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</si>
  <si>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</si>
  <si>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</si>
  <si>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</si>
  <si>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</si>
  <si>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</si>
  <si>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</si>
  <si>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</si>
  <si>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</si>
  <si>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</si>
  <si>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</si>
  <si>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</si>
  <si>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</si>
  <si>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</si>
  <si>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</si>
  <si>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</si>
  <si>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</si>
  <si>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</si>
  <si>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</si>
  <si>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</si>
  <si>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</si>
  <si>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</si>
  <si>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</si>
  <si>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</si>
  <si>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</si>
  <si>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</si>
  <si>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</si>
  <si>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</si>
  <si>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</si>
  <si>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</si>
  <si>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</si>
  <si>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</si>
  <si>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</si>
  <si>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</si>
  <si>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</si>
  <si>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</si>
  <si>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</si>
  <si>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</si>
  <si>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</si>
  <si>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</si>
  <si>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</si>
  <si>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</si>
  <si>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</si>
  <si>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</si>
  <si>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</si>
  <si>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</si>
  <si>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</si>
  <si>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</si>
  <si>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</si>
  <si>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</si>
  <si>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</si>
  <si>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</si>
  <si>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</si>
  <si>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</si>
  <si>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</si>
  <si>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</si>
  <si>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</si>
  <si>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</si>
  <si>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</si>
  <si>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</si>
  <si>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</si>
  <si>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</si>
  <si>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</si>
  <si>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</si>
  <si>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</si>
  <si>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</si>
  <si>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</si>
  <si>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</si>
  <si>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</si>
  <si>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</si>
  <si>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</si>
  <si>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</si>
  <si>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</si>
  <si>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</si>
  <si>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</si>
  <si>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</si>
  <si>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</si>
  <si>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</si>
  <si>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</si>
  <si>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</si>
  <si>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</si>
  <si>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</si>
  <si>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</si>
  <si>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</si>
  <si>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</si>
  <si>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</si>
  <si>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</si>
  <si>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</si>
  <si>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</si>
  <si>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</si>
  <si>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</si>
  <si>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</si>
  <si>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</si>
  <si>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</si>
  <si>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</si>
  <si>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</si>
  <si>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</si>
  <si>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</si>
  <si>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</si>
  <si>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</si>
  <si>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</si>
  <si>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</si>
  <si>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</si>
  <si>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</si>
  <si>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</si>
  <si>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</si>
  <si>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</si>
  <si>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</si>
  <si>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</si>
  <si>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</si>
  <si>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</si>
  <si>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</si>
  <si>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</si>
  <si>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</si>
  <si>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</si>
  <si>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</si>
  <si>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</si>
  <si>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</si>
  <si>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</si>
  <si>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</si>
  <si>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</si>
  <si>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</si>
  <si>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</si>
  <si>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</si>
  <si>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</si>
  <si>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</si>
  <si>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</si>
  <si>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</si>
  <si>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</si>
  <si>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</si>
  <si>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</si>
  <si>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</si>
  <si>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</si>
  <si>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</si>
  <si>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</si>
  <si>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</si>
  <si>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</si>
  <si>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</si>
  <si>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</si>
  <si>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</si>
  <si>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</si>
  <si>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</si>
  <si>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</si>
  <si>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</si>
  <si>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</si>
  <si>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</si>
  <si>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</si>
  <si>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</si>
  <si>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</si>
  <si>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</si>
  <si>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</si>
  <si>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</si>
  <si>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</si>
  <si>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</si>
  <si>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</si>
  <si>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</si>
  <si>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</si>
  <si>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</si>
  <si>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</si>
  <si>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</si>
  <si>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</si>
  <si>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</si>
  <si>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</si>
  <si>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</si>
  <si>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</si>
  <si>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</si>
  <si>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</si>
  <si>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</si>
  <si>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</si>
  <si>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</si>
  <si>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</si>
  <si>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</si>
  <si>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</si>
  <si>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</si>
  <si>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</si>
  <si>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</si>
  <si>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</si>
  <si>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</si>
  <si>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</si>
  <si>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</si>
  <si>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</si>
  <si>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</si>
  <si>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</si>
  <si>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</si>
  <si>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</si>
  <si>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</si>
  <si>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</si>
  <si>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</si>
  <si>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</si>
  <si>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</si>
  <si>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</si>
  <si>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</si>
  <si>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</si>
  <si>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</si>
  <si>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</si>
  <si>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</si>
  <si>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</si>
  <si>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</si>
  <si>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</si>
  <si>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</si>
  <si>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</si>
  <si>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</si>
  <si>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</si>
  <si>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</si>
  <si>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</si>
  <si>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</si>
  <si>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</si>
  <si>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</si>
  <si>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</si>
  <si>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</si>
  <si>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</si>
  <si>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</si>
  <si>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</si>
  <si>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</si>
  <si>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</si>
  <si>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</si>
  <si>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</si>
  <si>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</si>
  <si>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</si>
  <si>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</si>
  <si>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</si>
  <si>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</si>
  <si>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</si>
  <si>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</si>
  <si>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</si>
  <si>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</si>
  <si>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</si>
  <si>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</si>
  <si>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</si>
  <si>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</si>
  <si>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</si>
  <si>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</si>
  <si>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</si>
  <si>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</si>
  <si>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</si>
  <si>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</si>
  <si>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</si>
  <si>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</si>
  <si>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</si>
  <si>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</si>
  <si>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</si>
  <si>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</si>
  <si>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</si>
  <si>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</si>
  <si>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</si>
  <si>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</si>
  <si>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</si>
  <si>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</si>
  <si>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</si>
  <si>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</si>
  <si>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</si>
  <si>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</si>
  <si>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</si>
  <si>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</si>
  <si>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</si>
  <si>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</si>
  <si>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</si>
  <si>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</si>
  <si>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</si>
  <si>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</si>
  <si>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</si>
  <si>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</si>
  <si>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</si>
  <si>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</si>
  <si>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</si>
  <si>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</si>
  <si>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</si>
  <si>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</si>
  <si>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</si>
  <si>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</si>
  <si>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</si>
  <si>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</si>
  <si>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</si>
  <si>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</si>
  <si>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</si>
  <si>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</si>
  <si>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</si>
  <si>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</si>
  <si>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</si>
  <si>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</si>
  <si>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</si>
  <si>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</si>
  <si>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</si>
  <si>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</si>
  <si>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</si>
  <si>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</si>
  <si>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</si>
  <si>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</si>
  <si>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</si>
  <si>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</si>
  <si>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</si>
  <si>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</si>
  <si>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</si>
  <si>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</si>
  <si>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</si>
  <si>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</si>
  <si>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</si>
  <si>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</si>
  <si>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</si>
  <si>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</si>
  <si>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</si>
  <si>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</si>
  <si>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</si>
  <si>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</si>
  <si>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</si>
  <si>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</si>
  <si>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</si>
  <si>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</si>
  <si>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</si>
  <si>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</si>
  <si>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</si>
  <si>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</si>
  <si>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</si>
  <si>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</si>
  <si>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</si>
  <si>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</si>
  <si>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</si>
  <si>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</si>
  <si>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</si>
  <si>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</si>
  <si>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</si>
  <si>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</si>
  <si>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</si>
  <si>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</si>
  <si>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</si>
  <si>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</si>
  <si>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</si>
  <si>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</si>
  <si>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</si>
  <si>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</si>
  <si>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</si>
  <si>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</si>
  <si>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</si>
  <si>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</si>
  <si>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</si>
  <si>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</si>
  <si>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</si>
  <si>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</si>
  <si>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</si>
  <si>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</si>
  <si>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</si>
  <si>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</si>
  <si>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</si>
  <si>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</si>
  <si>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</si>
  <si>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</si>
  <si>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</si>
  <si>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</si>
  <si>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</si>
  <si>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</si>
  <si>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</si>
  <si>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</si>
  <si>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</si>
  <si>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</si>
  <si>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</si>
  <si>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</si>
  <si>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</si>
  <si>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</si>
  <si>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</si>
  <si>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</si>
  <si>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</si>
  <si>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</si>
  <si>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</si>
  <si>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</si>
  <si>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</si>
  <si>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</si>
  <si>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</si>
  <si>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</si>
  <si>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</si>
  <si>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</si>
  <si>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</si>
  <si>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</si>
  <si>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</si>
  <si>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</si>
  <si>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</si>
  <si>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</si>
  <si>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</si>
  <si>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</si>
  <si>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</si>
  <si>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</si>
  <si>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</si>
  <si>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</si>
  <si>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</si>
  <si>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</si>
  <si>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</si>
  <si>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</si>
  <si>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</si>
  <si>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</si>
  <si>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</si>
  <si>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</si>
  <si>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</si>
  <si>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</si>
  <si>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</si>
  <si>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</si>
  <si>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</si>
  <si>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</si>
  <si>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</si>
  <si>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</si>
  <si>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</si>
  <si>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</si>
  <si>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</si>
  <si>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</si>
  <si>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</si>
  <si>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</si>
  <si>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</si>
  <si>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</si>
  <si>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</si>
  <si>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</si>
  <si>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</si>
  <si>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</si>
  <si>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</si>
  <si>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</si>
  <si>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</si>
  <si>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</si>
  <si>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</si>
  <si>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</si>
  <si>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</si>
  <si>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</si>
  <si>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</si>
  <si>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</si>
  <si>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</si>
  <si>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</si>
  <si>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</si>
  <si>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</si>
  <si>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</si>
  <si>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</si>
  <si>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</si>
  <si>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</si>
  <si>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</si>
  <si>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</si>
  <si>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</si>
  <si>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</si>
  <si>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</si>
  <si>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</si>
  <si>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</si>
  <si>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</si>
  <si>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</si>
  <si>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</si>
  <si>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</si>
  <si>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</si>
  <si>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</si>
  <si>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</si>
  <si>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</si>
  <si>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</si>
  <si>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</si>
  <si>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</si>
  <si>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</si>
  <si>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</si>
  <si>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</si>
  <si>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</si>
  <si>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</si>
  <si>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</si>
  <si>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</si>
  <si>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</si>
  <si>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</si>
  <si>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</si>
  <si>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</si>
  <si>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</si>
  <si>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</si>
  <si>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</si>
  <si>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</si>
  <si>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</si>
  <si>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</si>
  <si>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</si>
  <si>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</si>
  <si>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</si>
  <si>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</si>
  <si>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</si>
  <si>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</si>
  <si>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</si>
  <si>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</si>
  <si>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</si>
  <si>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</si>
  <si>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</si>
  <si>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</si>
  <si>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</si>
  <si>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</si>
  <si>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</si>
  <si>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</si>
  <si>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</si>
  <si>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</si>
  <si>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</si>
  <si>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</si>
  <si>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</si>
  <si>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</si>
  <si>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</si>
  <si>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</si>
  <si>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</si>
  <si>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</si>
  <si>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</si>
  <si>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</si>
  <si>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</si>
  <si>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</si>
  <si>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</si>
  <si>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</si>
  <si>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</si>
  <si>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</si>
  <si>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</si>
  <si>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</si>
  <si>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</si>
  <si>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</si>
  <si>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</si>
  <si>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</si>
  <si>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</si>
  <si>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</si>
  <si>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</si>
  <si>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</si>
  <si>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</si>
  <si>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</si>
  <si>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</si>
  <si>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</si>
  <si>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</si>
  <si>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</si>
  <si>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</si>
  <si>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</si>
  <si>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</si>
  <si>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</si>
  <si>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</si>
  <si>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</si>
  <si>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</si>
  <si>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</si>
  <si>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</si>
  <si>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</si>
  <si>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</si>
  <si>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</si>
  <si>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</si>
  <si>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</si>
  <si>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</si>
  <si>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</si>
  <si>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</si>
  <si>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</si>
  <si>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</si>
  <si>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</si>
  <si>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</si>
  <si>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</si>
  <si>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</si>
  <si>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</si>
  <si>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</si>
  <si>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</si>
  <si>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</si>
  <si>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</si>
  <si>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</si>
  <si>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</si>
  <si>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</si>
  <si>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</si>
  <si>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</si>
  <si>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</si>
  <si>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</si>
  <si>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</si>
  <si>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</si>
  <si>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</si>
  <si>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</si>
  <si>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</si>
  <si>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</si>
  <si>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</si>
  <si>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</si>
  <si>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</si>
  <si>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</si>
  <si>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</si>
  <si>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</si>
  <si>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</si>
  <si>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</si>
  <si>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</si>
  <si>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</si>
  <si>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</si>
  <si>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</si>
  <si>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</si>
  <si>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</si>
  <si>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</si>
  <si>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</si>
  <si>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</si>
  <si>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</si>
  <si>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</si>
  <si>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</si>
  <si>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</si>
  <si>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</si>
  <si>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</si>
  <si>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</si>
  <si>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</si>
  <si>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</si>
  <si>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</si>
  <si>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</si>
  <si>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</si>
  <si>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</si>
  <si>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</si>
  <si>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</si>
  <si>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</si>
  <si>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</si>
  <si>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</si>
  <si>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</si>
  <si>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</si>
  <si>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</si>
  <si>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</si>
  <si>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</si>
  <si>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</si>
  <si>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</si>
  <si>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</si>
  <si>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</si>
  <si>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</si>
  <si>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</si>
  <si>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</si>
  <si>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</si>
  <si>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</si>
  <si>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</si>
  <si>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</si>
  <si>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</si>
  <si>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</si>
  <si>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</si>
  <si>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</si>
  <si>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</si>
  <si>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</si>
  <si>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</si>
  <si>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</si>
  <si>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</si>
  <si>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</si>
  <si>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</si>
  <si>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</si>
  <si>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</si>
  <si>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</si>
  <si>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</si>
  <si>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</si>
  <si>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</si>
  <si>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</si>
  <si>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</si>
  <si>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</si>
  <si>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</si>
  <si>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</si>
  <si>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</si>
  <si>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</si>
  <si>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</si>
  <si>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</si>
  <si>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</si>
  <si>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</si>
  <si>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</si>
  <si>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</si>
  <si>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</si>
  <si>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</si>
  <si>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</si>
  <si>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</si>
  <si>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</si>
  <si>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</si>
  <si>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</si>
  <si>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</si>
  <si>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</si>
  <si>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</si>
  <si>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</si>
  <si>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</si>
  <si>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</si>
  <si>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</si>
  <si>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</si>
  <si>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</si>
  <si>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</si>
  <si>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</si>
  <si>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</si>
  <si>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</si>
  <si>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</si>
  <si>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</si>
  <si>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</si>
  <si>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</si>
  <si>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</si>
  <si>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</si>
  <si>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</si>
  <si>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</si>
  <si>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</si>
  <si>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</si>
  <si>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</si>
  <si>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</si>
  <si>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</si>
  <si>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</si>
  <si>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</si>
  <si>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</si>
  <si>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</si>
  <si>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</si>
  <si>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</si>
  <si>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</si>
  <si>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</si>
  <si>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</si>
  <si>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</si>
  <si>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</si>
  <si>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</si>
  <si>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</si>
  <si>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</si>
  <si>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</si>
  <si>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</si>
  <si>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</si>
  <si>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</si>
  <si>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</si>
  <si>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</si>
  <si>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</si>
  <si>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</si>
  <si>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</si>
  <si>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</si>
  <si>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</si>
  <si>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</si>
  <si>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</si>
  <si>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</si>
  <si>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</si>
  <si>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</si>
  <si>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</si>
  <si>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</si>
  <si>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</si>
  <si>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</si>
  <si>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</si>
  <si>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</si>
  <si>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</si>
  <si>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</si>
  <si>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</si>
  <si>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</si>
  <si>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</si>
  <si>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</si>
  <si>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</si>
  <si>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</si>
  <si>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</si>
  <si>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</si>
  <si>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</si>
  <si>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</si>
  <si>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</si>
  <si>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</si>
  <si>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</si>
  <si>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</si>
  <si>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</si>
  <si>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</si>
  <si>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</si>
  <si>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</si>
  <si>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</si>
  <si>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</si>
  <si>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</si>
  <si>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</si>
  <si>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</si>
  <si>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</si>
  <si>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</si>
  <si>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</si>
  <si>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</si>
  <si>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</si>
  <si>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</si>
  <si>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</si>
  <si>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</si>
  <si>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</si>
  <si>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</si>
  <si>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</si>
  <si>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</si>
  <si>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</si>
  <si>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</si>
  <si>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</si>
  <si>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</si>
  <si>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</si>
  <si>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</si>
  <si>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</si>
  <si>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</si>
  <si>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</si>
  <si>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</si>
  <si>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</si>
  <si>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</si>
  <si>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</si>
  <si>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</si>
  <si>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</si>
  <si>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</si>
  <si>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</si>
  <si>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</si>
  <si>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</si>
  <si>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</si>
  <si>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</si>
  <si>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</si>
  <si>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</si>
  <si>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</si>
  <si>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</si>
  <si>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</si>
  <si>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</si>
  <si>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</si>
  <si>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</si>
  <si>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</si>
  <si>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</si>
  <si>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</si>
  <si>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</si>
  <si>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</si>
  <si>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</si>
  <si>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</si>
  <si>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</si>
  <si>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</si>
  <si>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</si>
  <si>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</si>
  <si>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</si>
  <si>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</si>
  <si>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</si>
  <si>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</si>
  <si>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</si>
  <si>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</si>
  <si>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</si>
  <si>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</si>
  <si>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</si>
  <si>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</si>
  <si>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</si>
  <si>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</si>
  <si>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</si>
  <si>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</si>
  <si>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</si>
  <si>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</si>
  <si>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</si>
  <si>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</si>
  <si>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</si>
  <si>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</si>
  <si>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</si>
  <si>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</si>
  <si>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</si>
  <si>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</si>
  <si>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</si>
  <si>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</si>
  <si>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</si>
  <si>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</si>
  <si>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</si>
  <si>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</si>
  <si>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</si>
  <si>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</si>
  <si>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</si>
  <si>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</si>
  <si>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</si>
  <si>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</si>
  <si>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</si>
  <si>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</si>
  <si>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</si>
  <si>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</si>
  <si>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</si>
  <si>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</si>
  <si>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</si>
  <si>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</si>
  <si>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</si>
  <si>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</si>
  <si>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</si>
  <si>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</si>
  <si>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</si>
  <si>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</si>
  <si>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</si>
  <si>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</si>
  <si>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</si>
  <si>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</si>
  <si>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</si>
  <si>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</si>
  <si>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</si>
  <si>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</si>
  <si>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</si>
  <si>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</si>
  <si>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</si>
  <si>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</si>
  <si>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</si>
  <si>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</si>
  <si>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</si>
  <si>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</si>
  <si>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</si>
  <si>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</si>
  <si>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</si>
  <si>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</si>
  <si>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</si>
  <si>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</si>
  <si>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</si>
  <si>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</si>
  <si>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</si>
  <si>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</si>
  <si>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</si>
  <si>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</si>
  <si>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</si>
  <si>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</si>
  <si>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</si>
  <si>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</si>
  <si>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</si>
  <si>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</si>
  <si>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</si>
  <si>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</si>
  <si>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</si>
  <si>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</si>
  <si>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</si>
  <si>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</si>
  <si>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</si>
  <si>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</si>
  <si>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</si>
  <si>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</si>
  <si>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</si>
  <si>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</si>
  <si>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</si>
  <si>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</si>
  <si>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</si>
  <si>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</si>
  <si>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</si>
  <si>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</si>
  <si>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</si>
  <si>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</si>
  <si>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</si>
  <si>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</si>
  <si>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</si>
  <si>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</si>
  <si>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</si>
  <si>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</si>
  <si>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</si>
  <si>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</si>
  <si>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</si>
  <si>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</si>
  <si>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</si>
  <si>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</si>
  <si>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</si>
  <si>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</si>
  <si>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</si>
  <si>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</si>
  <si>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</si>
  <si>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</si>
  <si>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</si>
  <si>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</si>
  <si>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</si>
  <si>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</si>
  <si>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</si>
  <si>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</si>
  <si>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</si>
  <si>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</si>
  <si>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</si>
  <si>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</si>
  <si>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</si>
  <si>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</si>
  <si>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</si>
  <si>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</si>
  <si>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</si>
  <si>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</si>
  <si>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</si>
  <si>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</si>
  <si>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</si>
  <si>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</si>
  <si>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</si>
  <si>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</si>
  <si>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</si>
  <si>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</si>
  <si>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</si>
  <si>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</si>
  <si>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</si>
  <si>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</si>
  <si>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</si>
  <si>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</si>
  <si>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</si>
  <si>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</si>
  <si>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</si>
  <si>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</si>
  <si>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</si>
  <si>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</si>
  <si>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</si>
  <si>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</si>
  <si>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</si>
  <si>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</si>
  <si>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</si>
  <si>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</si>
  <si>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</si>
  <si>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</si>
  <si>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</si>
  <si>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</si>
  <si>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</si>
  <si>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</si>
  <si>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</si>
  <si>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</si>
  <si>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</si>
  <si>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</si>
  <si>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</si>
  <si>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</si>
  <si>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</si>
  <si>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</si>
  <si>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</si>
  <si>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</si>
  <si>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</si>
  <si>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</si>
  <si>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</si>
  <si>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</si>
  <si>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</si>
  <si>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</si>
  <si>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</si>
  <si>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</si>
  <si>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</si>
  <si>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</si>
  <si>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</si>
  <si>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</si>
  <si>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</si>
  <si>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</si>
  <si>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</si>
  <si>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</si>
  <si>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</si>
  <si>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</si>
  <si>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</si>
  <si>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</si>
  <si>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</si>
  <si>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</si>
  <si>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</si>
  <si>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</si>
  <si>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</si>
  <si>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</si>
  <si>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</si>
  <si>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</si>
  <si>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</si>
  <si>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</si>
  <si>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</si>
  <si>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</si>
  <si>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</si>
  <si>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</si>
  <si>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</si>
  <si>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</si>
  <si>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</si>
  <si>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</si>
  <si>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</si>
  <si>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</si>
  <si>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</si>
  <si>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</si>
  <si>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</si>
  <si>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</si>
  <si>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</si>
  <si>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</si>
  <si>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</si>
  <si>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</si>
  <si>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</si>
  <si>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</si>
  <si>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</si>
  <si>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</si>
  <si>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</si>
  <si>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</si>
  <si>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</si>
  <si>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</si>
  <si>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</si>
  <si>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</si>
  <si>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</si>
  <si>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</si>
  <si>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</si>
  <si>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</si>
  <si>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</si>
  <si>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</si>
  <si>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</si>
  <si>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</si>
  <si>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</si>
  <si>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</si>
  <si>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</si>
  <si>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</si>
  <si>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</si>
  <si>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</si>
  <si>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</si>
  <si>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</si>
  <si>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</si>
  <si>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</si>
  <si>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</si>
  <si>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</si>
  <si>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</si>
  <si>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</si>
  <si>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</si>
  <si>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</si>
  <si>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</si>
  <si>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</si>
  <si>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</si>
  <si>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</si>
  <si>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</si>
  <si>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</si>
  <si>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</si>
  <si>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</si>
  <si>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</si>
  <si>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</si>
  <si>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</si>
  <si>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</si>
  <si>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</si>
  <si>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</si>
  <si>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</si>
  <si>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</si>
  <si>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</si>
  <si>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</si>
  <si>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</si>
  <si>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</si>
  <si>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</si>
  <si>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</si>
  <si>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</si>
  <si>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</si>
  <si>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</si>
  <si>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</si>
  <si>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</si>
  <si>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</si>
  <si>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</si>
  <si>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</si>
  <si>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</si>
  <si>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</si>
  <si>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</si>
  <si>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</si>
  <si>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</si>
  <si>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</si>
  <si>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</si>
  <si>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</si>
  <si>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</si>
  <si>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</si>
  <si>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</si>
  <si>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</si>
  <si>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</si>
  <si>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</si>
  <si>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</si>
  <si>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</si>
  <si>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</si>
  <si>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</si>
  <si>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</si>
  <si>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</si>
  <si>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</si>
  <si>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</si>
  <si>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</si>
  <si>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</si>
  <si>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</si>
  <si>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</si>
  <si>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</si>
  <si>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</si>
  <si>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</si>
  <si>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</si>
  <si>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</si>
  <si>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</si>
  <si>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</si>
  <si>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</si>
  <si>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</si>
  <si>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</si>
  <si>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</si>
  <si>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</si>
  <si>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</si>
  <si>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</si>
  <si>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</si>
  <si>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</si>
  <si>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</si>
  <si>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</si>
  <si>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</si>
  <si>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</si>
  <si>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</si>
  <si>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</si>
  <si>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</si>
  <si>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</si>
  <si>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</si>
  <si>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</si>
  <si>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</si>
  <si>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</si>
  <si>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</si>
  <si>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</si>
  <si>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</si>
  <si>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</si>
  <si>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</si>
  <si>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</si>
  <si>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</si>
  <si>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</si>
  <si>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</si>
  <si>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</si>
  <si>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</si>
  <si>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</si>
  <si>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</si>
  <si>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</si>
  <si>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</si>
  <si>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</si>
  <si>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</si>
  <si>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</si>
  <si>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</si>
  <si>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</si>
  <si>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</si>
  <si>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</si>
  <si>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</si>
  <si>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</si>
  <si>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</si>
  <si>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</si>
  <si>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</si>
  <si>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</si>
  <si>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</si>
  <si>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</si>
  <si>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</si>
  <si>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</si>
  <si>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</si>
  <si>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</si>
  <si>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</si>
  <si>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</si>
  <si>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</si>
  <si>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</si>
  <si>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</si>
  <si>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</si>
  <si>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</si>
  <si>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</si>
  <si>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</si>
  <si>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</si>
  <si>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</si>
  <si>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</si>
  <si>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</si>
  <si>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</si>
  <si>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</si>
  <si>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</si>
  <si>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</si>
  <si>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</si>
  <si>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</si>
  <si>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</si>
  <si>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</si>
  <si>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</si>
  <si>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</si>
  <si>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</si>
  <si>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</si>
  <si>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</si>
  <si>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</si>
  <si>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</si>
  <si>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</si>
  <si>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</si>
  <si>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</si>
  <si>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</si>
  <si>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</si>
  <si>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</si>
  <si>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</si>
  <si>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</si>
  <si>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</si>
  <si>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</si>
  <si>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</si>
  <si>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</si>
  <si>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</si>
  <si>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</si>
  <si>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</si>
  <si>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</si>
  <si>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</si>
  <si>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</si>
  <si>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</si>
  <si>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</si>
  <si>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</si>
  <si>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</si>
  <si>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</si>
  <si>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</si>
  <si>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</si>
  <si>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</si>
  <si>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</si>
  <si>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</si>
  <si>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</si>
  <si>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</si>
  <si>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</si>
  <si>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</si>
  <si>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</si>
  <si>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</si>
  <si>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</si>
  <si>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</si>
  <si>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</si>
  <si>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</si>
  <si>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</si>
  <si>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</si>
  <si>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</si>
  <si>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</si>
  <si>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</si>
  <si>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</si>
  <si>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</si>
  <si>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</si>
  <si>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</si>
  <si>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</si>
  <si>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</si>
  <si>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</si>
  <si>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</si>
  <si>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</si>
  <si>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</si>
  <si>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</si>
  <si>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</si>
  <si>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</si>
  <si>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</si>
  <si>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</si>
  <si>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</si>
  <si>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</si>
  <si>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</si>
  <si>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</si>
  <si>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</si>
  <si>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</si>
  <si>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</si>
  <si>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</si>
  <si>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</si>
  <si>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</si>
  <si>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</si>
  <si>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</si>
  <si>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</si>
  <si>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</si>
  <si>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</si>
  <si>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</si>
  <si>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</si>
  <si>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</si>
  <si>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</si>
  <si>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</si>
  <si>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</si>
  <si>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</si>
  <si>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</si>
  <si>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</si>
  <si>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</si>
  <si>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</si>
  <si>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</si>
  <si>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</si>
  <si>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</si>
  <si>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</si>
  <si>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</si>
  <si>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</si>
  <si>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</si>
  <si>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</si>
  <si>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</si>
  <si>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</si>
  <si>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</si>
  <si>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</si>
  <si>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</si>
  <si>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</si>
  <si>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</si>
  <si>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</si>
  <si>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</si>
  <si>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</si>
  <si>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</si>
  <si>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</si>
  <si>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</si>
  <si>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</si>
  <si>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</si>
  <si>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</si>
  <si>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</si>
  <si>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</si>
  <si>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</si>
  <si>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</si>
  <si>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</si>
  <si>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</si>
  <si>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</si>
  <si>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</si>
  <si>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</si>
  <si>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</si>
  <si>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</si>
  <si>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</si>
  <si>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</si>
  <si>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</si>
  <si>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</si>
  <si>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</si>
  <si>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</si>
  <si>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</si>
  <si>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</si>
  <si>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</si>
  <si>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</si>
  <si>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</si>
  <si>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</si>
  <si>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</si>
  <si>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</si>
  <si>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</si>
  <si>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</si>
  <si>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</si>
  <si>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</si>
  <si>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</si>
  <si>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</si>
  <si>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</si>
  <si>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</si>
  <si>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</si>
  <si>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</si>
  <si>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</si>
  <si>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</si>
  <si>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</si>
  <si>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</si>
  <si>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</si>
  <si>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</si>
  <si>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</si>
  <si>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</si>
  <si>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</si>
  <si>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</si>
  <si>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</si>
  <si>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</si>
  <si>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</si>
  <si>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</si>
  <si>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</si>
  <si>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</si>
  <si>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</si>
  <si>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</si>
  <si>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</si>
  <si>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</si>
  <si>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</si>
  <si>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</si>
  <si>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</si>
  <si>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</si>
  <si>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</si>
  <si>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</si>
  <si>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</si>
  <si>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</si>
  <si>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</si>
  <si>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</si>
  <si>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</si>
  <si>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</si>
  <si>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</si>
  <si>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</si>
  <si>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</si>
  <si>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</si>
  <si>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</si>
  <si>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</si>
  <si>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</si>
  <si>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</si>
  <si>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</si>
  <si>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</si>
  <si>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</si>
  <si>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</si>
  <si>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</si>
  <si>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</si>
  <si>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</si>
  <si>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</si>
  <si>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</si>
  <si>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</si>
  <si>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</si>
  <si>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</si>
  <si>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</si>
  <si>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</si>
  <si>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</si>
  <si>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</si>
  <si>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</si>
  <si>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</si>
  <si>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</si>
  <si>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</si>
  <si>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</si>
  <si>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</si>
  <si>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</si>
  <si>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</si>
  <si>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</si>
  <si>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</si>
  <si>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</si>
  <si>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</si>
  <si>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</si>
  <si>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</si>
  <si>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</si>
  <si>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</si>
  <si>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</si>
  <si>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</si>
  <si>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</si>
  <si>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</si>
  <si>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</si>
  <si>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</si>
  <si>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</si>
  <si>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</si>
  <si>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</si>
  <si>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</si>
  <si>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</si>
  <si>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</si>
  <si>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</si>
  <si>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</si>
  <si>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</si>
  <si>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</si>
  <si>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</si>
  <si>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</si>
  <si>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</si>
  <si>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</si>
  <si>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</si>
  <si>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</si>
  <si>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</si>
  <si>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</si>
  <si>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</si>
  <si>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</si>
  <si>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</si>
  <si>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</si>
  <si>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</si>
  <si>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</si>
  <si>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</si>
  <si>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</si>
  <si>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</si>
  <si>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</si>
  <si>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</si>
  <si>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</si>
  <si>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</si>
  <si>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</si>
  <si>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</si>
  <si>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</si>
  <si>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</si>
  <si>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</si>
  <si>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</si>
  <si>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</si>
  <si>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</si>
  <si>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</si>
  <si>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</si>
  <si>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</si>
  <si>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</si>
  <si>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</si>
  <si>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</si>
  <si>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</si>
  <si>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</si>
  <si>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</si>
  <si>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</si>
  <si>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</si>
  <si>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</si>
  <si>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</si>
  <si>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</si>
  <si>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</si>
  <si>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</si>
  <si>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</si>
  <si>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</si>
  <si>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</si>
  <si>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</si>
  <si>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</si>
  <si>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</si>
  <si>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</si>
  <si>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</si>
  <si>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</si>
  <si>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</si>
  <si>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</si>
  <si>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</si>
  <si>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</si>
  <si>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</si>
  <si>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</si>
  <si>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</si>
  <si>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</si>
  <si>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</si>
  <si>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</si>
  <si>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</si>
  <si>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</si>
  <si>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</si>
  <si>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</si>
  <si>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</si>
  <si>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</si>
  <si>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</si>
  <si>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</si>
  <si>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</si>
  <si>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</si>
  <si>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</si>
  <si>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</si>
  <si>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</si>
  <si>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</si>
  <si>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</si>
  <si>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</si>
  <si>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</si>
  <si>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</si>
  <si>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</si>
  <si>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</si>
  <si>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</si>
  <si>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</si>
  <si>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</si>
  <si>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</si>
  <si>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</si>
  <si>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</si>
  <si>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</si>
  <si>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</si>
  <si>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</si>
  <si>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</si>
  <si>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</si>
  <si>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</si>
  <si>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</si>
  <si>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</si>
  <si>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</si>
  <si>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</si>
  <si>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</si>
  <si>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</si>
  <si>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</si>
  <si>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</si>
  <si>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</si>
  <si>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</si>
  <si>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</si>
  <si>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</si>
  <si>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</si>
  <si>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</si>
  <si>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</si>
  <si>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</si>
  <si>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</si>
  <si>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</si>
  <si>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</si>
  <si>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</si>
  <si>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</si>
  <si>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</si>
  <si>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</si>
  <si>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</si>
  <si>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</si>
  <si>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</si>
  <si>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</si>
  <si>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</si>
  <si>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</si>
  <si>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</si>
  <si>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</si>
  <si>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</si>
  <si>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</si>
  <si>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</si>
  <si>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</si>
  <si>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</si>
  <si>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</si>
  <si>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</si>
  <si>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</si>
  <si>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</si>
  <si>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</si>
  <si>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</si>
  <si>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</si>
  <si>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</si>
  <si>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</si>
  <si>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</si>
  <si>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</si>
  <si>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</si>
  <si>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</si>
  <si>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</si>
  <si>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</si>
  <si>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</si>
  <si>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</si>
  <si>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</si>
  <si>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</si>
  <si>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</si>
  <si>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</si>
  <si>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</si>
  <si>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</si>
  <si>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</si>
  <si>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</si>
  <si>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</si>
  <si>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</si>
  <si>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</si>
  <si>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</si>
  <si>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</si>
  <si>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</si>
  <si>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</si>
  <si>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</si>
  <si>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</si>
  <si>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</si>
  <si>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</si>
  <si>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</si>
  <si>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</si>
  <si>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</si>
  <si>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</si>
  <si>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</si>
  <si>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</si>
  <si>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</si>
  <si>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</si>
  <si>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</si>
  <si>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</si>
  <si>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</si>
  <si>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</si>
  <si>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</si>
  <si>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</si>
  <si>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</si>
  <si>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</si>
  <si>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</si>
  <si>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</si>
  <si>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</si>
  <si>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</si>
  <si>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</si>
  <si>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</si>
  <si>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</si>
  <si>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</si>
  <si>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</si>
  <si>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</si>
  <si>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</si>
  <si>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</si>
  <si>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</si>
  <si>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</si>
  <si>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</si>
  <si>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</si>
  <si>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</si>
  <si>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</si>
  <si>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</si>
  <si>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</si>
  <si>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</si>
  <si>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</si>
  <si>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</si>
  <si>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</si>
  <si>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</si>
  <si>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</si>
  <si>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</si>
  <si>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</si>
  <si>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</si>
  <si>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</si>
  <si>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</si>
  <si>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</si>
  <si>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</si>
  <si>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</si>
  <si>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</si>
  <si>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</si>
  <si>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</si>
  <si>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</si>
  <si>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</si>
  <si>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</si>
  <si>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</si>
  <si>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</si>
  <si>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</si>
  <si>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</si>
  <si>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</si>
  <si>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</si>
  <si>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</si>
  <si>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</si>
  <si>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</si>
  <si>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</si>
  <si>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</si>
  <si>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</si>
  <si>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</si>
  <si>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</si>
  <si>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</si>
  <si>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</si>
  <si>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</si>
  <si>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</si>
  <si>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</si>
  <si>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</si>
  <si>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</si>
  <si>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</si>
  <si>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</si>
  <si>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</si>
  <si>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</si>
  <si>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</si>
  <si>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</si>
  <si>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</si>
  <si>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</si>
  <si>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</si>
  <si>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</si>
  <si>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</si>
  <si>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</si>
  <si>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</si>
  <si>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</si>
  <si>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</si>
  <si>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</si>
  <si>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</si>
  <si>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</si>
  <si>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</si>
  <si>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</si>
  <si>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</si>
  <si>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</si>
  <si>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</si>
  <si>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</si>
  <si>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</si>
  <si>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</si>
  <si>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</si>
  <si>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</si>
  <si>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</si>
  <si>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</si>
  <si>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</si>
  <si>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</si>
  <si>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</si>
  <si>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</si>
  <si>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</si>
  <si>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</si>
  <si>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</si>
  <si>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</si>
  <si>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</si>
  <si>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</si>
  <si>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</si>
  <si>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</si>
  <si>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</si>
  <si>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</si>
  <si>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</si>
  <si>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</si>
  <si>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</si>
  <si>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</si>
  <si>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</si>
  <si>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</si>
  <si>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</si>
  <si>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</si>
  <si>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</si>
  <si>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</si>
  <si>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</si>
  <si>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</si>
  <si>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</si>
  <si>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</si>
  <si>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</si>
  <si>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</si>
  <si>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</si>
  <si>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</si>
  <si>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</si>
  <si>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</si>
  <si>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</si>
  <si>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</si>
  <si>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</si>
  <si>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</si>
  <si>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</si>
  <si>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</si>
  <si>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</si>
  <si>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</si>
  <si>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</si>
  <si>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</si>
  <si>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</si>
  <si>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</si>
  <si>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</si>
  <si>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</si>
  <si>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</si>
  <si>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</si>
  <si>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</si>
  <si>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</si>
  <si>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</si>
  <si>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</si>
  <si>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</si>
  <si>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</si>
  <si>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</si>
  <si>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</si>
  <si>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</si>
  <si>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</si>
  <si>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</si>
  <si>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</si>
  <si>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</si>
  <si>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</si>
  <si>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</si>
  <si>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</si>
  <si>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</si>
  <si>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</si>
  <si>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</si>
  <si>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</si>
  <si>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</si>
  <si>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</si>
  <si>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</si>
  <si>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</si>
  <si>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</si>
  <si>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</si>
  <si>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</si>
  <si>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</si>
  <si>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</si>
  <si>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</si>
  <si>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</si>
  <si>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</si>
  <si>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</si>
  <si>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</si>
  <si>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</si>
  <si>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</si>
  <si>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</si>
  <si>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</si>
  <si>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</si>
  <si>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</si>
  <si>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</si>
  <si>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</si>
  <si>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</si>
  <si>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</si>
  <si>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</si>
  <si>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</si>
  <si>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</si>
  <si>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</si>
  <si>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</si>
  <si>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</si>
  <si>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</si>
  <si>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</si>
  <si>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</si>
  <si>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</si>
  <si>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</si>
  <si>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</si>
  <si>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</si>
  <si>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</si>
  <si>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</si>
  <si>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</si>
  <si>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</si>
  <si>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</si>
  <si>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</si>
  <si>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</si>
  <si>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</si>
  <si>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</si>
  <si>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</si>
  <si>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</si>
  <si>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</si>
  <si>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</si>
  <si>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</si>
  <si>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</si>
  <si>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</si>
  <si>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</si>
  <si>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</si>
  <si>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</si>
  <si>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</si>
  <si>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</si>
  <si>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</si>
  <si>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</si>
  <si>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</si>
  <si>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</si>
  <si>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</si>
  <si>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</si>
  <si>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</si>
  <si>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</si>
  <si>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</si>
  <si>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</si>
  <si>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</si>
  <si>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</si>
  <si>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</si>
  <si>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</si>
  <si>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</si>
  <si>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</si>
  <si>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</si>
  <si>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</si>
  <si>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</si>
  <si>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</si>
  <si>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</si>
  <si>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</si>
  <si>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</si>
  <si>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</si>
  <si>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</si>
  <si>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</si>
  <si>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</si>
  <si>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</si>
  <si>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</si>
  <si>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</si>
  <si>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</si>
  <si>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</si>
  <si>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</si>
  <si>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</si>
  <si>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</si>
  <si>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</si>
  <si>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</si>
  <si>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</si>
  <si>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</si>
  <si>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</si>
  <si>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</si>
  <si>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</si>
  <si>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</si>
  <si>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</si>
  <si>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</si>
  <si>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</si>
  <si>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</si>
  <si>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</si>
  <si>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</si>
  <si>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</si>
  <si>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</si>
  <si>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</si>
  <si>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</si>
  <si>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</si>
  <si>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</si>
  <si>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</si>
  <si>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</si>
  <si>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</si>
  <si>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</si>
  <si>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</si>
  <si>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</si>
  <si>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</si>
  <si>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</si>
  <si>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</si>
  <si>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</si>
  <si>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</si>
  <si>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</si>
  <si>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</si>
  <si>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</si>
  <si>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</si>
  <si>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</si>
  <si>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</si>
  <si>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</si>
  <si>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</si>
  <si>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</si>
  <si>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</si>
  <si>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</si>
  <si>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</si>
  <si>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</si>
  <si>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</si>
  <si>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</si>
  <si>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</si>
  <si>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</si>
  <si>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</si>
  <si>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</si>
  <si>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</si>
  <si>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</si>
  <si>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</si>
  <si>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</si>
  <si>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</si>
  <si>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</si>
  <si>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</si>
  <si>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</si>
  <si>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</si>
  <si>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</si>
  <si>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</si>
  <si>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</si>
  <si>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</si>
  <si>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</si>
  <si>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</si>
  <si>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</si>
  <si>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</si>
  <si>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</si>
  <si>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</si>
  <si>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</si>
  <si>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</si>
  <si>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</si>
  <si>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</si>
  <si>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</si>
  <si>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</si>
  <si>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</si>
  <si>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</si>
  <si>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</si>
  <si>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</si>
  <si>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</si>
  <si>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</si>
  <si>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</si>
  <si>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</si>
  <si>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</si>
  <si>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</si>
  <si>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</si>
  <si>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</si>
  <si>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</si>
  <si>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</si>
  <si>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</si>
  <si>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</si>
  <si>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</si>
  <si>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</si>
  <si>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</si>
  <si>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</si>
  <si>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</si>
  <si>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</si>
  <si>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</si>
  <si>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</si>
  <si>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</si>
  <si>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</si>
  <si>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</si>
  <si>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</si>
  <si>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</si>
  <si>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</si>
  <si>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</si>
  <si>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</si>
  <si>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</si>
  <si>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</si>
  <si>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</si>
  <si>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</si>
  <si>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</si>
  <si>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</si>
  <si>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</si>
  <si>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</si>
  <si>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</si>
  <si>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</si>
  <si>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</si>
  <si>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</si>
  <si>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</si>
  <si>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</si>
  <si>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</si>
  <si>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</si>
  <si>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</si>
  <si>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</si>
  <si>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</si>
  <si>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</si>
  <si>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</si>
  <si>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</si>
  <si>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</si>
  <si>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</si>
  <si>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</si>
  <si>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</si>
  <si>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</si>
  <si>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</si>
  <si>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</si>
  <si>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</si>
  <si>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</si>
  <si>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</si>
  <si>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</si>
  <si>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</si>
  <si>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</si>
  <si>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</si>
  <si>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</si>
  <si>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</si>
  <si>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</si>
  <si>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</si>
  <si>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</si>
  <si>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</si>
  <si>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</si>
  <si>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</si>
  <si>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</si>
  <si>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</si>
  <si>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</si>
  <si>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</si>
  <si>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</si>
  <si>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</si>
  <si>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</si>
  <si>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</si>
  <si>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</si>
  <si>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</si>
  <si>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</si>
  <si>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</si>
  <si>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</si>
  <si>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</si>
  <si>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</si>
  <si>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</si>
  <si>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</si>
  <si>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</si>
  <si>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</si>
  <si>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</si>
  <si>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</si>
  <si>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</si>
  <si>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</si>
  <si>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</si>
  <si>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</si>
  <si>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</si>
  <si>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</si>
  <si>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</si>
  <si>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</si>
  <si>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</si>
  <si>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</si>
  <si>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</si>
  <si>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</si>
  <si>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</si>
  <si>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</si>
  <si>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</si>
  <si>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</si>
  <si>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</si>
  <si>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</si>
  <si>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</si>
  <si>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</si>
  <si>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</si>
  <si>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</si>
  <si>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</si>
  <si>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</si>
  <si>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</si>
  <si>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</si>
  <si>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</si>
  <si>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</si>
  <si>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</si>
  <si>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</si>
  <si>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</si>
  <si>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</si>
  <si>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</si>
  <si>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</si>
  <si>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</si>
  <si>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</si>
  <si>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</si>
  <si>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</si>
  <si>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</si>
  <si>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</si>
  <si>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</si>
  <si>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</si>
  <si>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</si>
  <si>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</si>
  <si>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</si>
  <si>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</si>
  <si>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</si>
  <si>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</si>
  <si>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</si>
  <si>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</si>
  <si>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</si>
  <si>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</si>
  <si>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</si>
  <si>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</si>
  <si>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</si>
  <si>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</si>
  <si>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</si>
  <si>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</si>
  <si>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</si>
  <si>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</si>
  <si>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</si>
  <si>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</si>
  <si>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</si>
  <si>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</si>
  <si>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</si>
  <si>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</si>
  <si>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</si>
  <si>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</si>
  <si>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</si>
  <si>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</si>
  <si>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</si>
  <si>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</si>
  <si>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</si>
  <si>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</si>
  <si>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</si>
  <si>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</si>
  <si>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</si>
  <si>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</si>
  <si>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</si>
  <si>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</si>
  <si>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</si>
  <si>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</si>
  <si>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</si>
  <si>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</si>
  <si>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</si>
  <si>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</si>
  <si>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</si>
  <si>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</si>
  <si>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</si>
  <si>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</si>
  <si>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</si>
  <si>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</si>
  <si>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</si>
  <si>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</si>
  <si>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</si>
  <si>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</si>
  <si>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</si>
  <si>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</si>
  <si>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</si>
  <si>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</si>
  <si>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</si>
  <si>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</si>
  <si>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</si>
  <si>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</si>
  <si>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</si>
  <si>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</si>
  <si>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</si>
  <si>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</si>
  <si>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</si>
  <si>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</si>
  <si>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</si>
  <si>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</si>
  <si>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</si>
  <si>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</si>
  <si>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</si>
  <si>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</si>
  <si>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</si>
  <si>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</si>
  <si>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</si>
  <si>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</si>
  <si>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</si>
  <si>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</si>
  <si>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</si>
  <si>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</si>
  <si>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</si>
  <si>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</si>
  <si>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</si>
  <si>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</si>
  <si>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</si>
  <si>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</si>
  <si>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</si>
  <si>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</si>
  <si>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</si>
  <si>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</si>
  <si>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</si>
  <si>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</si>
  <si>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</si>
  <si>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</si>
  <si>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</si>
  <si>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</si>
  <si>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</si>
  <si>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</si>
  <si>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</si>
  <si>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</si>
  <si>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</si>
  <si>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</si>
  <si>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</si>
  <si>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</si>
  <si>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</si>
  <si>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</si>
  <si>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</si>
  <si>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</si>
  <si>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</si>
  <si>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</si>
  <si>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</si>
  <si>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</si>
  <si>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</si>
  <si>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</si>
  <si>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</si>
  <si>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</si>
  <si>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</si>
  <si>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</si>
  <si>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</si>
  <si>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</si>
  <si>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</si>
  <si>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</si>
  <si>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</si>
  <si>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</si>
  <si>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</si>
  <si>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</si>
  <si>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</si>
  <si>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</si>
  <si>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</si>
  <si>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</si>
  <si>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</si>
  <si>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</si>
  <si>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</si>
  <si>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</si>
  <si>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</si>
  <si>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</si>
  <si>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</si>
  <si>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</si>
  <si>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</si>
  <si>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</si>
  <si>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</si>
  <si>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</si>
  <si>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</si>
  <si>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</si>
  <si>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</si>
  <si>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</si>
  <si>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</si>
  <si>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</si>
  <si>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</si>
  <si>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</si>
  <si>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</si>
  <si>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</si>
  <si>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</si>
  <si>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</si>
  <si>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</si>
  <si>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</si>
  <si>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</si>
  <si>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</si>
  <si>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</si>
  <si>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</si>
  <si>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</si>
  <si>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</si>
  <si>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</si>
  <si>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</si>
  <si>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</si>
  <si>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</si>
  <si>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</si>
  <si>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</si>
  <si>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</si>
  <si>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</si>
  <si>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</si>
  <si>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</si>
  <si>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</si>
  <si>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</si>
  <si>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</si>
  <si>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</si>
  <si>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</si>
  <si>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</si>
  <si>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</si>
  <si>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</si>
  <si>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</si>
  <si>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</si>
  <si>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</si>
  <si>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</si>
  <si>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</si>
  <si>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</si>
  <si>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</si>
  <si>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</si>
  <si>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</si>
  <si>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</si>
  <si>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</si>
  <si>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</si>
  <si>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</si>
  <si>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</si>
  <si>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</si>
  <si>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</si>
  <si>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</si>
  <si>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</si>
  <si>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</si>
  <si>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</si>
  <si>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</si>
  <si>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</si>
  <si>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</si>
  <si>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</si>
  <si>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</si>
  <si>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</si>
  <si>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</si>
  <si>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</si>
  <si>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</si>
  <si>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</si>
  <si>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</si>
  <si>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</si>
  <si>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</si>
  <si>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</si>
  <si>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</si>
  <si>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</si>
  <si>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</si>
  <si>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</si>
  <si>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</si>
  <si>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</si>
  <si>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</si>
  <si>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</si>
  <si>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</si>
  <si>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</si>
  <si>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</si>
  <si>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</si>
  <si>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</si>
  <si>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</si>
  <si>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</si>
  <si>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</si>
  <si>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</si>
  <si>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</si>
  <si>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</si>
  <si>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</si>
  <si>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</si>
  <si>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</si>
  <si>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</si>
  <si>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</si>
  <si>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</si>
  <si>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</si>
  <si>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</si>
  <si>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</si>
  <si>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</si>
  <si>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</si>
  <si>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</si>
  <si>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</si>
  <si>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</si>
  <si>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</si>
  <si>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</si>
  <si>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</si>
  <si>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</si>
  <si>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</si>
  <si>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</si>
  <si>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</si>
  <si>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</si>
  <si>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</si>
  <si>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</si>
  <si>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</si>
  <si>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</si>
  <si>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</si>
  <si>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</si>
  <si>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</si>
  <si>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</si>
  <si>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</si>
  <si>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</si>
  <si>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</si>
  <si>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</si>
  <si>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</si>
  <si>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</si>
  <si>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</si>
  <si>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</si>
  <si>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</si>
  <si>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</si>
  <si>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</si>
  <si>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</si>
  <si>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</si>
  <si>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</si>
  <si>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</si>
  <si>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</si>
  <si>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</si>
  <si>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</si>
  <si>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</si>
  <si>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</si>
  <si>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</si>
  <si>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</si>
  <si>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</si>
  <si>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</si>
  <si>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</si>
  <si>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</si>
  <si>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</si>
  <si>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</si>
  <si>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</si>
  <si>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</si>
  <si>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</si>
  <si>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</si>
  <si>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</si>
  <si>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</si>
  <si>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</si>
  <si>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</si>
  <si>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</si>
  <si>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</si>
  <si>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</si>
  <si>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</si>
  <si>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</si>
  <si>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</si>
  <si>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</si>
  <si>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</si>
  <si>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</si>
  <si>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</si>
  <si>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</si>
  <si>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</si>
  <si>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</si>
  <si>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</si>
  <si>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</si>
  <si>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</si>
  <si>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</si>
  <si>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</si>
  <si>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</si>
  <si>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</si>
  <si>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</si>
  <si>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</si>
  <si>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</si>
  <si>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</si>
  <si>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</si>
  <si>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</si>
  <si>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</si>
  <si>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</si>
  <si>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</si>
  <si>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</si>
  <si>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</si>
  <si>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</si>
  <si>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</si>
  <si>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</si>
  <si>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</si>
  <si>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</si>
  <si>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</si>
  <si>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</si>
  <si>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</si>
  <si>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</si>
  <si>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</si>
  <si>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</si>
  <si>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</si>
  <si>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</si>
  <si>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</si>
  <si>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</si>
  <si>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</si>
  <si>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</si>
  <si>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</si>
  <si>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</si>
  <si>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</si>
  <si>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</si>
  <si>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</si>
  <si>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</si>
  <si>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</si>
  <si>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</si>
  <si>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</si>
  <si>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</si>
  <si>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</si>
  <si>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</si>
  <si>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</si>
  <si>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</si>
  <si>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</si>
  <si>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</si>
  <si>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</si>
  <si>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</si>
  <si>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</si>
  <si>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</si>
  <si>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</si>
  <si>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</si>
  <si>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</si>
  <si>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</si>
  <si>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</si>
  <si>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</si>
  <si>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</si>
  <si>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</si>
  <si>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</si>
  <si>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</si>
  <si>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</si>
  <si>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</si>
  <si>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</si>
  <si>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</si>
  <si>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</si>
  <si>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</si>
  <si>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</si>
  <si>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</si>
  <si>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</si>
  <si>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</si>
  <si>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</si>
  <si>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</si>
  <si>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</si>
  <si>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</si>
  <si>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</si>
  <si>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</si>
  <si>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</si>
  <si>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</si>
  <si>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</si>
  <si>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</si>
  <si>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</si>
  <si>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</si>
  <si>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</si>
  <si>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</si>
  <si>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</si>
  <si>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</si>
  <si>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</si>
  <si>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</si>
  <si>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</si>
  <si>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</si>
  <si>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</si>
  <si>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</si>
  <si>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</si>
  <si>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</si>
  <si>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</si>
  <si>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</si>
  <si>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</si>
  <si>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</si>
  <si>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</si>
  <si>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</si>
  <si>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</si>
  <si>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</si>
  <si>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</si>
  <si>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</si>
  <si>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</si>
  <si>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</si>
  <si>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</si>
  <si>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</si>
  <si>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</si>
  <si>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</si>
  <si>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</si>
  <si>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</si>
  <si>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</si>
  <si>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</si>
  <si>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</si>
  <si>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</si>
  <si>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</si>
  <si>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</si>
  <si>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</si>
  <si>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</si>
  <si>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</si>
  <si>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</si>
  <si>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</si>
  <si>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</si>
  <si>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</si>
  <si>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</si>
  <si>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</si>
  <si>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</si>
  <si>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</si>
  <si>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</si>
  <si>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</si>
  <si>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</si>
  <si>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</si>
  <si>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</si>
  <si>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</si>
  <si>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</si>
  <si>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</si>
  <si>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</si>
  <si>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</si>
  <si>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</si>
  <si>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</si>
  <si>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</si>
  <si>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</si>
  <si>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</si>
  <si>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</si>
  <si>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</si>
  <si>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</si>
  <si>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</si>
  <si>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</si>
  <si>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</si>
  <si>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</si>
  <si>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</si>
  <si>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</si>
  <si>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</si>
  <si>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</si>
  <si>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</si>
  <si>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</si>
  <si>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</si>
  <si>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</si>
  <si>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</si>
  <si>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</si>
  <si>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</si>
  <si>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</si>
  <si>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</si>
  <si>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</si>
  <si>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</si>
  <si>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</si>
  <si>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</si>
  <si>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</si>
  <si>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</si>
  <si>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</si>
  <si>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</si>
  <si>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</si>
  <si>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</si>
  <si>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</si>
  <si>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</si>
  <si>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</si>
  <si>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</si>
  <si>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</si>
  <si>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</si>
  <si>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</si>
  <si>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</si>
  <si>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</si>
  <si>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</si>
  <si>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</si>
  <si>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</si>
  <si>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</si>
  <si>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</si>
  <si>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</si>
  <si>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</si>
  <si>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</si>
  <si>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</si>
  <si>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</si>
  <si>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</si>
  <si>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</si>
  <si>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</si>
  <si>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</si>
  <si>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</si>
  <si>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</si>
  <si>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</si>
  <si>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</si>
  <si>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</si>
  <si>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</si>
  <si>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</si>
  <si>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</si>
  <si>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</si>
  <si>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</si>
  <si>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</si>
  <si>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</si>
  <si>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</si>
  <si>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</si>
  <si>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</si>
  <si>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</si>
  <si>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</si>
  <si>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</si>
  <si>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</si>
  <si>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</si>
  <si>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</si>
  <si>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</si>
  <si>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</si>
  <si>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</si>
  <si>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</si>
  <si>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</si>
  <si>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</si>
  <si>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</si>
  <si>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</si>
  <si>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</si>
  <si>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</si>
  <si>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</si>
  <si>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</si>
  <si>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</si>
  <si>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</si>
  <si>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</si>
  <si>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</si>
  <si>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</si>
  <si>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</si>
  <si>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</si>
  <si>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</si>
  <si>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</si>
  <si>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</si>
  <si>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</si>
  <si>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</si>
  <si>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</si>
  <si>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</si>
  <si>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</si>
  <si>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</si>
  <si>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</si>
  <si>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</si>
  <si>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</si>
  <si>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</si>
  <si>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</si>
  <si>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</si>
  <si>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</si>
  <si>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</si>
  <si>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</si>
  <si>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</si>
  <si>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</si>
  <si>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</si>
  <si>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</si>
  <si>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</si>
  <si>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</si>
  <si>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</si>
  <si>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</si>
  <si>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</si>
  <si>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</si>
  <si>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</si>
  <si>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</si>
  <si>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</si>
  <si>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</si>
  <si>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</si>
  <si>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</si>
  <si>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</si>
  <si>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</si>
  <si>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</si>
  <si>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</si>
  <si>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</si>
  <si>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</si>
  <si>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</si>
  <si>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</si>
  <si>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</si>
  <si>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</si>
  <si>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</si>
  <si>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</si>
  <si>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</si>
  <si>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</si>
  <si>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</si>
  <si>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</si>
  <si>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</si>
  <si>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</si>
  <si>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</si>
  <si>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</si>
  <si>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</si>
  <si>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</si>
  <si>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</si>
  <si>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</si>
  <si>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</si>
  <si>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</si>
  <si>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</si>
  <si>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</si>
  <si>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</si>
  <si>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</si>
  <si>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</si>
  <si>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</si>
  <si>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</si>
  <si>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</si>
  <si>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</si>
  <si>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</si>
  <si>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</si>
  <si>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</si>
  <si>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</si>
  <si>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</si>
  <si>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</si>
  <si>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</si>
  <si>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</si>
  <si>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</si>
  <si>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</si>
  <si>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</si>
  <si>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</si>
  <si>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</si>
  <si>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</si>
  <si>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</si>
  <si>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</si>
  <si>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</si>
  <si>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</si>
  <si>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</si>
  <si>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</si>
  <si>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</si>
  <si>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</si>
  <si>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</si>
  <si>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</si>
  <si>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</si>
  <si>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</si>
  <si>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</si>
  <si>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</si>
  <si>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</si>
  <si>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</si>
  <si>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</si>
  <si>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</si>
  <si>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</si>
  <si>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</si>
  <si>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</si>
  <si>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</si>
  <si>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</si>
  <si>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</si>
  <si>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</si>
  <si>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</si>
  <si>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</si>
  <si>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</si>
  <si>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</si>
  <si>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</si>
  <si>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</si>
  <si>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</si>
  <si>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</si>
  <si>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</si>
  <si>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</si>
  <si>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</si>
  <si>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</si>
  <si>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</si>
  <si>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</si>
  <si>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</si>
  <si>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</si>
  <si>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</si>
  <si>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</si>
  <si>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</si>
  <si>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</si>
  <si>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</si>
  <si>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</si>
  <si>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</si>
  <si>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</si>
  <si>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</si>
  <si>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</si>
  <si>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</si>
  <si>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</si>
  <si>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</si>
  <si>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</si>
  <si>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</si>
  <si>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</si>
  <si>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</si>
  <si>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</si>
  <si>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</si>
  <si>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</si>
  <si>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</si>
  <si>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</si>
  <si>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</si>
  <si>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</si>
  <si>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</si>
  <si>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</si>
  <si>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</si>
  <si>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</si>
  <si>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</si>
  <si>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</si>
  <si>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</si>
  <si>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</si>
  <si>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</si>
  <si>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</si>
  <si>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</si>
  <si>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</si>
  <si>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</si>
  <si>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</si>
  <si>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</si>
  <si>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</si>
  <si>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</si>
  <si>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</si>
  <si>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</si>
  <si>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</si>
  <si>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</si>
  <si>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</si>
  <si>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</si>
  <si>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</si>
  <si>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</si>
  <si>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</si>
  <si>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</si>
  <si>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</si>
  <si>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</si>
  <si>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</si>
  <si>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</si>
  <si>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</si>
  <si>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</si>
  <si>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</si>
  <si>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</si>
  <si>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</si>
  <si>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</si>
  <si>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</si>
  <si>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</si>
  <si>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</si>
  <si>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</si>
  <si>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</si>
  <si>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</si>
  <si>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</si>
  <si>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</si>
  <si>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</si>
  <si>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</si>
  <si>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</si>
  <si>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</si>
  <si>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</si>
  <si>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</si>
  <si>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</si>
  <si>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</si>
  <si>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</si>
  <si>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</si>
  <si>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</si>
  <si>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</si>
  <si>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</si>
  <si>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</si>
  <si>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</si>
  <si>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</si>
  <si>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</si>
  <si>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</si>
  <si>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</si>
  <si>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</si>
  <si>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</si>
  <si>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</si>
  <si>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</si>
  <si>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</si>
  <si>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</si>
  <si>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</si>
  <si>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</si>
  <si>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</si>
  <si>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</si>
  <si>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</si>
  <si>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</si>
  <si>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</si>
  <si>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</si>
  <si>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</si>
  <si>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</si>
  <si>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</si>
  <si>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</si>
  <si>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</si>
  <si>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</si>
  <si>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</si>
  <si>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</si>
  <si>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</si>
  <si>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</si>
  <si>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</si>
  <si>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</si>
  <si>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</si>
  <si>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</si>
  <si>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</si>
  <si>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</si>
  <si>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</si>
  <si>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</si>
  <si>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</si>
  <si>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</si>
  <si>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</si>
  <si>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</si>
  <si>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</si>
  <si>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</si>
  <si>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</si>
  <si>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</si>
  <si>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</si>
  <si>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</si>
  <si>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</si>
  <si>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</si>
  <si>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</si>
  <si>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</si>
  <si>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</si>
  <si>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</si>
  <si>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</si>
  <si>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</si>
  <si>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</si>
  <si>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</si>
  <si>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</si>
  <si>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</si>
  <si>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</si>
  <si>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</si>
  <si>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</si>
  <si>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</si>
  <si>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</si>
  <si>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</si>
  <si>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</si>
  <si>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</si>
  <si>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</si>
  <si>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</si>
  <si>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</si>
  <si>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</si>
  <si>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</si>
  <si>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</si>
  <si>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</si>
  <si>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</si>
  <si>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</si>
  <si>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</si>
  <si>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</si>
  <si>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</si>
  <si>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</si>
  <si>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</si>
  <si>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</si>
  <si>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</si>
  <si>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</si>
  <si>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</si>
  <si>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</si>
  <si>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</si>
  <si>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</si>
  <si>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</si>
  <si>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</si>
  <si>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</si>
  <si>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</si>
  <si>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</si>
  <si>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</si>
  <si>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</si>
  <si>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</si>
  <si>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</si>
  <si>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</si>
  <si>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</si>
  <si>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</si>
  <si>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</si>
  <si>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</si>
  <si>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</si>
  <si>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</si>
  <si>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</si>
  <si>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</si>
  <si>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</si>
  <si>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</si>
  <si>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</si>
  <si>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</si>
  <si>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</si>
  <si>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</si>
  <si>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</si>
  <si>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</si>
  <si>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</si>
  <si>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</si>
  <si>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</si>
  <si>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</si>
  <si>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</si>
  <si>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</si>
  <si>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</si>
  <si>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</si>
  <si>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</si>
  <si>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</si>
  <si>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</si>
  <si>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</si>
  <si>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</si>
  <si>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</si>
  <si>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</si>
  <si>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</si>
  <si>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</si>
  <si>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</si>
  <si>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</si>
  <si>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</si>
  <si>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</si>
  <si>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</si>
  <si>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</si>
  <si>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</si>
  <si>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</si>
  <si>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</si>
  <si>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</si>
  <si>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</si>
  <si>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</si>
  <si>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</si>
  <si>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</si>
  <si>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</si>
  <si>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</si>
  <si>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</si>
  <si>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</si>
  <si>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</si>
  <si>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</si>
  <si>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</si>
  <si>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</si>
  <si>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</si>
  <si>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</si>
  <si>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</si>
  <si>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</si>
  <si>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</si>
  <si>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</si>
  <si>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</si>
  <si>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</si>
  <si>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</si>
  <si>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</si>
  <si>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</si>
  <si>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</si>
  <si>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</si>
  <si>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</si>
  <si>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</si>
  <si>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</si>
  <si>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</si>
  <si>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</si>
  <si>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</si>
  <si>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</si>
  <si>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</si>
  <si>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</si>
  <si>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</si>
  <si>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</si>
  <si>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</si>
  <si>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</si>
  <si>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</si>
  <si>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</si>
  <si>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</si>
  <si>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</si>
  <si>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</si>
  <si>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</si>
  <si>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</si>
  <si>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</si>
  <si>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</si>
  <si>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</si>
  <si>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</si>
  <si>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</si>
  <si>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</si>
  <si>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</si>
  <si>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</si>
  <si>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</si>
  <si>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</si>
  <si>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</si>
  <si>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</si>
  <si>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</si>
  <si>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</si>
  <si>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</si>
  <si>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</si>
  <si>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</si>
  <si>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</si>
  <si>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</si>
  <si>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</si>
  <si>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</si>
  <si>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</si>
  <si>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</si>
  <si>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</si>
  <si>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</si>
  <si>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</si>
  <si>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</si>
  <si>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</si>
  <si>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</si>
  <si>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</si>
  <si>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</si>
  <si>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</si>
  <si>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</si>
  <si>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</si>
  <si>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</si>
  <si>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</si>
  <si>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</si>
  <si>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</si>
  <si>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</si>
  <si>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</si>
  <si>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</si>
  <si>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</si>
  <si>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</si>
  <si>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</si>
  <si>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</si>
  <si>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</si>
  <si>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</si>
  <si>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</si>
  <si>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</si>
  <si>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</si>
  <si>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</si>
  <si>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</si>
  <si>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</si>
  <si>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</si>
  <si>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</si>
  <si>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</si>
  <si>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</si>
  <si>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</si>
  <si>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</si>
  <si>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</si>
  <si>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</si>
  <si>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</si>
  <si>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</si>
  <si>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</si>
  <si>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</si>
  <si>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</si>
  <si>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</si>
  <si>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</si>
  <si>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</si>
  <si>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</si>
  <si>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</si>
  <si>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</si>
  <si>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</si>
  <si>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</si>
  <si>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</si>
  <si>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</si>
  <si>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</si>
  <si>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</si>
  <si>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</si>
  <si>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</si>
  <si>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</si>
  <si>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</si>
  <si>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</si>
  <si>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</si>
  <si>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</si>
  <si>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</si>
  <si>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</si>
  <si>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</si>
  <si>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</si>
  <si>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</si>
  <si>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</si>
  <si>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</si>
  <si>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</si>
  <si>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</si>
  <si>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</si>
  <si>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</si>
  <si>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</si>
  <si>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</si>
  <si>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</si>
  <si>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</si>
  <si>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</si>
  <si>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</si>
  <si>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</si>
  <si>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</si>
  <si>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</si>
  <si>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</si>
  <si>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</si>
  <si>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</si>
  <si>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</si>
  <si>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</si>
  <si>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</si>
  <si>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</si>
  <si>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</si>
  <si>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</si>
  <si>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</si>
  <si>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</si>
  <si>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</si>
  <si>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</si>
  <si>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</si>
  <si>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</si>
  <si>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</si>
  <si>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</si>
  <si>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</si>
  <si>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</si>
  <si>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</si>
  <si>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</si>
  <si>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</si>
  <si>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</si>
  <si>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</si>
  <si>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</si>
  <si>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</si>
  <si>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</si>
  <si>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</si>
  <si>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</si>
  <si>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</si>
  <si>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</si>
  <si>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</si>
  <si>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</si>
  <si>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</si>
  <si>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</si>
  <si>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</si>
  <si>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</si>
  <si>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</si>
  <si>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</si>
  <si>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</si>
  <si>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</si>
  <si>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</si>
  <si>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</si>
  <si>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</si>
  <si>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</si>
  <si>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</si>
  <si>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</si>
  <si>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</si>
  <si>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</si>
  <si>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</si>
  <si>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</si>
  <si>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</si>
  <si>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</si>
  <si>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</si>
  <si>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</si>
  <si>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</si>
  <si>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</si>
  <si>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</si>
  <si>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</si>
  <si>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</si>
  <si>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</si>
  <si>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</si>
  <si>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</si>
  <si>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</si>
  <si>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</si>
  <si>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</si>
  <si>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</si>
  <si>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</si>
  <si>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</si>
  <si>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</si>
  <si>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</si>
  <si>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</si>
  <si>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</si>
  <si>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</si>
  <si>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</si>
  <si>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</si>
  <si>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</si>
  <si>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</si>
  <si>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</si>
  <si>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</si>
  <si>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</si>
  <si>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</si>
  <si>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</si>
  <si>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</si>
  <si>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</si>
  <si>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</si>
  <si>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</si>
  <si>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</si>
  <si>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</si>
  <si>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</si>
  <si>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</si>
  <si>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</si>
  <si>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</si>
  <si>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</si>
  <si>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</si>
  <si>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</si>
  <si>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</si>
  <si>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</si>
  <si>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</si>
  <si>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</si>
  <si>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</si>
  <si>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</si>
  <si>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</si>
  <si>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</si>
  <si>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</si>
  <si>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</si>
  <si>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</si>
  <si>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</si>
  <si>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</si>
  <si>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</si>
  <si>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</si>
  <si>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</si>
  <si>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</si>
  <si>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</si>
  <si>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</si>
  <si>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</si>
  <si>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</si>
  <si>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</si>
  <si>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</si>
  <si>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</si>
  <si>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</si>
  <si>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</si>
  <si>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</si>
  <si>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</si>
  <si>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</si>
  <si>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</si>
  <si>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</si>
  <si>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</si>
  <si>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</si>
  <si>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</si>
  <si>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</si>
  <si>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</si>
  <si>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</si>
  <si>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</si>
  <si>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</si>
  <si>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</si>
  <si>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</si>
  <si>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</si>
  <si>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</si>
  <si>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</si>
  <si>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</si>
  <si>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</si>
  <si>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</si>
  <si>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</si>
  <si>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</si>
  <si>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</si>
  <si>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</si>
  <si>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</si>
  <si>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</si>
  <si>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</si>
  <si>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</si>
  <si>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</si>
  <si>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</si>
  <si>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</si>
  <si>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</si>
  <si>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</si>
  <si>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</si>
  <si>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</si>
  <si>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</si>
  <si>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</si>
  <si>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</si>
  <si>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</si>
  <si>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</si>
  <si>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</si>
  <si>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</si>
  <si>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</si>
  <si>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</si>
  <si>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</si>
  <si>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</si>
  <si>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</si>
  <si>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</si>
  <si>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</si>
  <si>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</si>
  <si>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</si>
  <si>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</si>
  <si>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</si>
  <si>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</si>
  <si>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</si>
  <si>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</si>
  <si>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</si>
  <si>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</si>
  <si>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</si>
  <si>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</si>
  <si>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</si>
  <si>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</si>
  <si>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</si>
  <si>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</si>
  <si>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</si>
  <si>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</si>
  <si>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</si>
  <si>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</si>
  <si>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</si>
  <si>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</si>
  <si>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</si>
  <si>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</si>
  <si>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</si>
  <si>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</si>
  <si>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</si>
  <si>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</si>
  <si>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</si>
  <si>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</si>
  <si>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</si>
  <si>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</si>
  <si>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</si>
  <si>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</si>
  <si>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</si>
  <si>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</si>
  <si>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</si>
  <si>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</si>
  <si>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</si>
  <si>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</si>
  <si>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</si>
  <si>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</si>
  <si>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</si>
  <si>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</si>
  <si>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</si>
  <si>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</si>
  <si>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</si>
  <si>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</si>
  <si>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</si>
  <si>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</si>
  <si>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</si>
  <si>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</si>
  <si>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</si>
  <si>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</si>
  <si>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</si>
  <si>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</si>
  <si>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</si>
  <si>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</si>
  <si>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</si>
  <si>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</si>
  <si>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</si>
  <si>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</si>
  <si>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</si>
  <si>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</si>
  <si>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</si>
  <si>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</si>
  <si>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</si>
  <si>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</si>
  <si>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</si>
  <si>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</si>
  <si>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</si>
  <si>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</si>
  <si>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</si>
  <si>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</si>
  <si>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</si>
  <si>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</si>
  <si>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</si>
  <si>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</si>
  <si>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</si>
  <si>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</si>
  <si>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</si>
  <si>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</si>
  <si>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</si>
  <si>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</si>
  <si>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</si>
  <si>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</si>
  <si>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</si>
  <si>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</si>
  <si>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</si>
  <si>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</si>
  <si>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</si>
  <si>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</si>
  <si>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</si>
  <si>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</si>
  <si>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</si>
  <si>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</si>
  <si>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</si>
  <si>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</si>
  <si>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</si>
  <si>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</si>
  <si>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</si>
  <si>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</si>
  <si>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</si>
  <si>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</si>
  <si>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</si>
  <si>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</si>
  <si>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</si>
  <si>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</si>
  <si>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</si>
  <si>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</si>
  <si>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</si>
  <si>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</si>
  <si>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</si>
  <si>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</si>
  <si>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</si>
  <si>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</si>
  <si>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</si>
  <si>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</si>
  <si>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</si>
  <si>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</si>
  <si>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</si>
  <si>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</si>
  <si>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</si>
  <si>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</si>
  <si>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</si>
  <si>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</si>
  <si>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</si>
  <si>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</si>
  <si>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</si>
  <si>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</si>
  <si>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</si>
  <si>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</si>
  <si>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</si>
  <si>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</si>
  <si>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</si>
  <si>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</si>
  <si>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</si>
  <si>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</si>
  <si>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</si>
  <si>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</si>
  <si>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</si>
  <si>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</si>
  <si>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</si>
  <si>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</si>
  <si>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</si>
  <si>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</si>
  <si>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</si>
  <si>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</si>
  <si>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</si>
  <si>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</si>
  <si>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</si>
  <si>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</si>
  <si>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</si>
  <si>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</si>
  <si>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</si>
  <si>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</si>
  <si>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</si>
  <si>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</si>
  <si>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</si>
  <si>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</si>
  <si>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</si>
  <si>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</si>
  <si>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</si>
  <si>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</si>
  <si>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</si>
  <si>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</si>
  <si>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</si>
  <si>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</si>
  <si>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</si>
  <si>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</si>
  <si>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</si>
  <si>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</si>
  <si>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</si>
  <si>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</si>
  <si>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</si>
  <si>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</si>
  <si>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</si>
  <si>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</si>
  <si>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</si>
  <si>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</si>
  <si>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</si>
  <si>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</si>
  <si>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</si>
  <si>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</si>
  <si>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</si>
  <si>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</si>
  <si>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</si>
  <si>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</si>
  <si>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</si>
  <si>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</si>
  <si>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</si>
  <si>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</si>
  <si>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</si>
  <si>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</si>
  <si>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</si>
  <si>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</si>
  <si>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</si>
  <si>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</si>
  <si>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</si>
  <si>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</si>
  <si>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</si>
  <si>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</si>
  <si>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</si>
  <si>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</si>
  <si>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</si>
  <si>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</si>
  <si>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</si>
  <si>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</si>
  <si>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</si>
  <si>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</si>
  <si>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</si>
  <si>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</si>
  <si>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</si>
  <si>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</si>
  <si>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</si>
  <si>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</si>
  <si>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</si>
  <si>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</si>
  <si>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</si>
  <si>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</si>
  <si>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</si>
  <si>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</si>
  <si>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</si>
  <si>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</si>
  <si>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</si>
  <si>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</si>
  <si>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</si>
  <si>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</si>
  <si>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</si>
  <si>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</si>
  <si>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</si>
  <si>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</si>
  <si>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</si>
  <si>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</si>
  <si>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</si>
  <si>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</si>
  <si>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</si>
  <si>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</si>
  <si>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</si>
  <si>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</si>
  <si>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</si>
  <si>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</si>
  <si>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</si>
  <si>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</si>
  <si>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</si>
  <si>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</si>
  <si>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</si>
  <si>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</si>
  <si>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</si>
  <si>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</si>
  <si>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</si>
  <si>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</si>
  <si>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</si>
  <si>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</si>
  <si>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</si>
  <si>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</si>
  <si>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</si>
  <si>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</si>
  <si>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</si>
  <si>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</si>
  <si>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</si>
  <si>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</si>
  <si>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</si>
  <si>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</si>
  <si>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</si>
  <si>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</si>
  <si>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</si>
  <si>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</si>
  <si>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</si>
  <si>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</si>
  <si>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</si>
  <si>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</si>
  <si>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</si>
  <si>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</si>
  <si>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</si>
  <si>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</si>
  <si>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</si>
  <si>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</si>
  <si>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</si>
  <si>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</si>
  <si>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</si>
  <si>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</si>
  <si>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</si>
  <si>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</si>
  <si>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</si>
  <si>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</si>
  <si>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</si>
  <si>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</si>
  <si>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</si>
  <si>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</si>
  <si>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</si>
  <si>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</si>
  <si>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</si>
  <si>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</si>
  <si>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</si>
  <si>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</si>
  <si>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</si>
  <si>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</si>
  <si>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</si>
  <si>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</si>
  <si>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</si>
  <si>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</si>
  <si>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</si>
  <si>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</si>
  <si>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</si>
  <si>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</si>
  <si>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</si>
  <si>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</si>
  <si>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</si>
  <si>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</si>
  <si>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</si>
  <si>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</si>
  <si>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</si>
  <si>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</si>
  <si>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</si>
  <si>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</si>
  <si>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</si>
  <si>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</si>
  <si>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</si>
  <si>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</si>
  <si>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</si>
  <si>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</si>
  <si>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</si>
  <si>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</si>
  <si>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</si>
  <si>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</si>
  <si>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</si>
  <si>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</si>
  <si>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</si>
  <si>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</si>
  <si>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</si>
  <si>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</si>
  <si>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</si>
  <si>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</si>
  <si>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</si>
  <si>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</si>
  <si>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</si>
  <si>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</si>
  <si>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</si>
  <si>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</si>
  <si>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</si>
  <si>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</si>
  <si>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</si>
  <si>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</si>
  <si>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</si>
  <si>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</si>
  <si>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</si>
  <si>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</si>
  <si>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</si>
  <si>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</si>
  <si>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</si>
  <si>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</si>
  <si>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</si>
  <si>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</si>
  <si>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</si>
  <si>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</si>
  <si>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</si>
  <si>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</si>
  <si>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</si>
  <si>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</si>
  <si>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</si>
  <si>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</si>
  <si>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</si>
  <si>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</si>
  <si>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</si>
  <si>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</si>
  <si>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</si>
  <si>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</si>
  <si>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</si>
  <si>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</si>
  <si>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</si>
  <si>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</si>
  <si>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</si>
  <si>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</si>
  <si>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</si>
  <si>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</si>
  <si>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</si>
  <si>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</si>
  <si>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</si>
  <si>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</si>
  <si>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</si>
  <si>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</si>
  <si>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</si>
  <si>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</si>
  <si>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</si>
  <si>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</si>
  <si>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</si>
  <si>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</si>
  <si>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</si>
  <si>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</si>
  <si>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</si>
  <si>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</si>
  <si>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</si>
  <si>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</si>
  <si>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</si>
  <si>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</si>
  <si>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</si>
  <si>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</si>
  <si>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</si>
  <si>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</si>
  <si>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</si>
  <si>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</si>
  <si>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</si>
  <si>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</si>
  <si>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</si>
  <si>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</si>
  <si>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</si>
  <si>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</si>
  <si>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</si>
  <si>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</si>
  <si>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</si>
  <si>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</si>
  <si>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</si>
  <si>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</si>
  <si>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</si>
  <si>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</si>
  <si>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</si>
  <si>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</si>
  <si>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</si>
  <si>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</si>
  <si>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</si>
  <si>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</si>
  <si>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</si>
  <si>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</si>
  <si>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</si>
  <si>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</si>
  <si>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</si>
  <si>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</si>
  <si>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</si>
  <si>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</si>
  <si>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</si>
  <si>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</si>
  <si>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</si>
  <si>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</si>
  <si>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</si>
  <si>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</si>
  <si>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</si>
  <si>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</si>
  <si>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</si>
  <si>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</si>
  <si>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</si>
  <si>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</si>
  <si>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</si>
  <si>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</si>
  <si>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</si>
  <si>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</si>
  <si>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</si>
  <si>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</si>
  <si>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</si>
  <si>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</si>
  <si>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</si>
  <si>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</si>
  <si>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</si>
  <si>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</si>
  <si>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</si>
  <si>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</si>
  <si>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</si>
  <si>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</si>
  <si>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</si>
  <si>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</si>
  <si>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</si>
  <si>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</si>
  <si>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</si>
  <si>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</si>
  <si>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</si>
  <si>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</si>
  <si>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</si>
  <si>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</si>
  <si>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</si>
  <si>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</si>
  <si>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</si>
  <si>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</si>
  <si>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</si>
  <si>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</si>
  <si>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</si>
  <si>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</si>
  <si>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</si>
  <si>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</si>
  <si>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</si>
  <si>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</si>
  <si>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</si>
  <si>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</si>
  <si>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</si>
  <si>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</si>
  <si>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</si>
  <si>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</si>
  <si>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</si>
  <si>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</si>
  <si>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</si>
  <si>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</si>
  <si>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</si>
  <si>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</si>
  <si>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</si>
  <si>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</si>
  <si>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</si>
  <si>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</si>
  <si>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</si>
  <si>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</si>
  <si>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</si>
  <si>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</si>
  <si>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</si>
  <si>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</si>
  <si>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</si>
  <si>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</si>
  <si>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</si>
  <si>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</si>
  <si>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</si>
  <si>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</si>
  <si>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</si>
  <si>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</si>
  <si>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</si>
  <si>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</si>
  <si>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</si>
  <si>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</si>
  <si>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</si>
  <si>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</si>
  <si>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</si>
  <si>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</si>
  <si>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</si>
  <si>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</si>
  <si>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</si>
  <si>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</si>
  <si>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</si>
  <si>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</si>
  <si>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</si>
  <si>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</si>
  <si>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</si>
  <si>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</si>
  <si>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</si>
  <si>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</si>
  <si>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</si>
  <si>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</si>
  <si>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</si>
  <si>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</si>
  <si>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</si>
  <si>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</si>
  <si>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</si>
  <si>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</si>
  <si>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</si>
  <si>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</si>
  <si>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</si>
  <si>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</si>
  <si>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</si>
  <si>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</si>
  <si>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</si>
  <si>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</si>
  <si>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</si>
  <si>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</si>
  <si>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</si>
  <si>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</si>
  <si>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</si>
  <si>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</si>
  <si>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</si>
  <si>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</si>
  <si>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</si>
  <si>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</si>
  <si>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</si>
  <si>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</si>
  <si>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</si>
  <si>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</si>
  <si>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</si>
  <si>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</si>
  <si>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</si>
  <si>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</si>
  <si>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</si>
  <si>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</si>
  <si>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</si>
  <si>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</si>
  <si>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</si>
  <si>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</si>
  <si>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</si>
  <si>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</si>
  <si>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</si>
  <si>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</si>
  <si>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</si>
  <si>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</si>
  <si>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</si>
  <si>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</si>
  <si>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</si>
  <si>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</si>
  <si>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</si>
  <si>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</si>
  <si>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</si>
  <si>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</si>
  <si>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</si>
  <si>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</si>
  <si>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</si>
  <si>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</si>
  <si>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</si>
  <si>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</si>
  <si>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</si>
  <si>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</si>
  <si>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</si>
  <si>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</si>
  <si>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</si>
  <si>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</si>
  <si>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</si>
  <si>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</si>
  <si>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</si>
  <si>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</si>
  <si>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</si>
  <si>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</si>
  <si>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</si>
  <si>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</si>
  <si>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</si>
  <si>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</si>
  <si>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</si>
  <si>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</si>
  <si>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</si>
  <si>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</si>
  <si>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</si>
  <si>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</si>
  <si>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</si>
  <si>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</si>
  <si>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</si>
  <si>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</si>
  <si>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</si>
  <si>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</si>
  <si>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</si>
  <si>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</si>
  <si>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</si>
  <si>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</si>
  <si>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</si>
  <si>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</si>
  <si>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</si>
  <si>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</si>
  <si>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</si>
  <si>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</si>
  <si>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</si>
  <si>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</si>
  <si>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</si>
  <si>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</si>
  <si>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</si>
  <si>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</si>
  <si>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</si>
  <si>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</si>
  <si>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</si>
  <si>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</si>
  <si>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</si>
  <si>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</si>
  <si>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</si>
  <si>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</si>
  <si>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</si>
  <si>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</si>
  <si>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</si>
  <si>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</si>
  <si>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</si>
  <si>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</si>
  <si>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</si>
  <si>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</si>
  <si>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</si>
  <si>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</si>
  <si>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</si>
  <si>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</si>
  <si>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</si>
  <si>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</si>
  <si>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</si>
  <si>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</si>
  <si>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</si>
  <si>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</si>
  <si>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</si>
  <si>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</si>
  <si>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</si>
  <si>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</si>
  <si>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</si>
  <si>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</si>
  <si>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</si>
  <si>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</si>
  <si>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</si>
  <si>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</si>
  <si>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</si>
  <si>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</si>
  <si>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</si>
  <si>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</si>
  <si>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</si>
  <si>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</si>
  <si>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</si>
  <si>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</si>
  <si>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</si>
  <si>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</si>
  <si>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</si>
  <si>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</si>
  <si>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</si>
  <si>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</si>
  <si>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</si>
  <si>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</si>
  <si>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</si>
  <si>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</si>
  <si>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</si>
  <si>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</si>
  <si>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</si>
  <si>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</si>
  <si>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</si>
  <si>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</si>
  <si>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</si>
  <si>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</si>
  <si>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</si>
  <si>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</si>
  <si>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</si>
  <si>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</si>
  <si>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</si>
  <si>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</si>
  <si>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</si>
  <si>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</si>
  <si>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</si>
  <si>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</si>
  <si>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</si>
  <si>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</si>
  <si>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</si>
  <si>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</si>
  <si>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</si>
  <si>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</si>
  <si>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</si>
  <si>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</si>
  <si>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</si>
  <si>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</si>
  <si>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</si>
  <si>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</si>
  <si>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</si>
  <si>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</si>
  <si>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</si>
  <si>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</si>
  <si>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</si>
  <si>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</si>
  <si>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</si>
  <si>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</si>
  <si>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</si>
  <si>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</si>
  <si>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</si>
  <si>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</si>
  <si>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</si>
  <si>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</si>
  <si>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</si>
  <si>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</si>
  <si>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</si>
  <si>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</si>
  <si>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</si>
  <si>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</si>
  <si>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</si>
  <si>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</si>
  <si>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</si>
  <si>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</si>
  <si>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</si>
  <si>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</si>
  <si>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</si>
  <si>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</si>
  <si>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</si>
  <si>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</si>
  <si>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</si>
  <si>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</si>
  <si>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</si>
  <si>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</si>
  <si>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</si>
  <si>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</si>
  <si>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</si>
  <si>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</si>
  <si>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</si>
  <si>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</si>
  <si>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</si>
  <si>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</si>
  <si>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</si>
  <si>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</si>
  <si>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</si>
  <si>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</si>
  <si>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</si>
  <si>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</si>
  <si>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</si>
  <si>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</si>
  <si>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</si>
  <si>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</si>
  <si>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</si>
  <si>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</si>
  <si>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</si>
  <si>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</si>
  <si>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</si>
  <si>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</si>
  <si>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</si>
  <si>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</si>
  <si>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</si>
  <si>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</si>
  <si>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</si>
  <si>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</si>
  <si>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</si>
  <si>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</si>
  <si>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</si>
  <si>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</si>
  <si>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</si>
  <si>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</si>
  <si>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</si>
  <si>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</si>
  <si>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</si>
  <si>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</si>
  <si>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</si>
  <si>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</si>
  <si>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</si>
  <si>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</si>
  <si>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</si>
  <si>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</si>
  <si>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</si>
  <si>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</si>
  <si>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</si>
  <si>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</si>
  <si>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</si>
  <si>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</si>
  <si>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</si>
  <si>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</si>
  <si>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</si>
  <si>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</si>
  <si>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</si>
  <si>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</si>
  <si>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</si>
  <si>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</si>
  <si>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</si>
  <si>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</si>
  <si>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</si>
  <si>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</si>
  <si>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</si>
  <si>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</si>
  <si>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</si>
  <si>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</si>
  <si>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</si>
  <si>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</si>
  <si>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</si>
  <si>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</si>
  <si>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</si>
  <si>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</si>
  <si>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</si>
  <si>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</si>
  <si>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</si>
  <si>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</si>
  <si>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</si>
  <si>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</si>
  <si>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</si>
  <si>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</si>
  <si>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</si>
  <si>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</si>
  <si>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</si>
  <si>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</si>
  <si>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</si>
  <si>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</si>
  <si>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</si>
  <si>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</si>
  <si>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</si>
  <si>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</si>
  <si>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</si>
  <si>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</si>
  <si>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</si>
  <si>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</si>
  <si>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</si>
  <si>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</si>
  <si>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</si>
  <si>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</si>
  <si>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</si>
  <si>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</si>
  <si>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</si>
  <si>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</si>
  <si>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</si>
  <si>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</si>
  <si>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</si>
  <si>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</si>
  <si>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</si>
  <si>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</si>
  <si>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</si>
  <si>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</si>
  <si>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</si>
  <si>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</si>
  <si>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</si>
  <si>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</si>
  <si>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</si>
  <si>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</si>
  <si>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</si>
  <si>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</si>
  <si>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</si>
  <si>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</si>
  <si>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</si>
  <si>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</si>
  <si>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</si>
  <si>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</si>
  <si>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</si>
  <si>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</si>
  <si>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</si>
  <si>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</si>
  <si>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</si>
  <si>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</si>
  <si>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</si>
  <si>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</si>
  <si>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</si>
  <si>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</si>
  <si>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</si>
  <si>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</si>
  <si>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</si>
  <si>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</si>
  <si>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</si>
  <si>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</si>
  <si>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</si>
  <si>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</si>
  <si>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</si>
  <si>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</si>
  <si>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</si>
  <si>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</si>
  <si>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</si>
  <si>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</si>
  <si>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</si>
  <si>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</si>
  <si>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</si>
  <si>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</si>
  <si>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</si>
  <si>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</si>
  <si>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</si>
  <si>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</si>
  <si>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</si>
  <si>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</si>
  <si>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</si>
  <si>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</si>
  <si>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</si>
  <si>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</si>
  <si>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</si>
  <si>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</si>
  <si>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</si>
  <si>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</si>
  <si>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</si>
  <si>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</si>
  <si>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</si>
  <si>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</si>
  <si>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</si>
  <si>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</si>
  <si>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</si>
  <si>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</si>
  <si>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</si>
  <si>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</si>
  <si>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</si>
  <si>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</si>
  <si>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</si>
  <si>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</si>
  <si>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</si>
  <si>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</si>
  <si>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</si>
  <si>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</si>
  <si>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</si>
  <si>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</si>
  <si>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</si>
  <si>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</si>
  <si>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</si>
  <si>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</si>
  <si>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</si>
  <si>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</si>
  <si>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</si>
  <si>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</si>
  <si>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</si>
  <si>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</si>
  <si>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</si>
  <si>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</si>
  <si>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</si>
  <si>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</si>
  <si>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</si>
  <si>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</si>
  <si>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</si>
  <si>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</si>
  <si>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</si>
  <si>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</si>
  <si>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</si>
  <si>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</si>
  <si>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</si>
  <si>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</si>
  <si>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</si>
  <si>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</si>
  <si>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</si>
  <si>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</si>
  <si>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</si>
  <si>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</si>
  <si>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</si>
  <si>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</si>
  <si>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</si>
  <si>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</si>
  <si>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</si>
  <si>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</si>
  <si>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</si>
  <si>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</si>
  <si>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</si>
  <si>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</si>
  <si>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</si>
  <si>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</si>
  <si>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</si>
  <si>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</si>
  <si>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</si>
  <si>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</si>
  <si>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</si>
  <si>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</si>
  <si>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</si>
  <si>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</si>
  <si>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</si>
  <si>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</si>
  <si>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</si>
  <si>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</si>
  <si>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</si>
  <si>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</si>
  <si>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</si>
  <si>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</si>
  <si>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</si>
  <si>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</si>
  <si>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</si>
  <si>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</si>
  <si>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</si>
  <si>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</si>
  <si>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</si>
  <si>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</si>
  <si>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</si>
  <si>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</si>
  <si>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</si>
  <si>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</si>
  <si>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</si>
  <si>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</si>
  <si>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</si>
  <si>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</si>
  <si>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</si>
  <si>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</si>
  <si>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</si>
  <si>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</si>
  <si>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</si>
  <si>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</si>
  <si>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</si>
  <si>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</si>
  <si>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</si>
  <si>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</si>
  <si>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</si>
  <si>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</si>
  <si>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</si>
  <si>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</si>
  <si>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</si>
  <si>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</si>
  <si>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</si>
  <si>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</si>
  <si>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</si>
  <si>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</si>
  <si>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</si>
  <si>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</si>
  <si>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</si>
  <si>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</si>
  <si>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</si>
  <si>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</si>
  <si>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</si>
  <si>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</si>
  <si>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</si>
  <si>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</si>
  <si>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</si>
  <si>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</si>
  <si>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</si>
  <si>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</si>
  <si>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</si>
  <si>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</si>
  <si>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</si>
  <si>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</si>
  <si>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</si>
  <si>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</si>
  <si>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</si>
  <si>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</si>
  <si>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</si>
  <si>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</si>
  <si>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</si>
  <si>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</si>
  <si>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</si>
  <si>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</si>
  <si>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</si>
  <si>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</si>
  <si>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</si>
  <si>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</si>
  <si>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</si>
  <si>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</si>
  <si>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</si>
  <si>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</si>
  <si>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</si>
  <si>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</si>
  <si>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</si>
  <si>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</si>
  <si>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</si>
  <si>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</si>
  <si>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</si>
  <si>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</si>
  <si>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</si>
  <si>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</si>
  <si>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</si>
  <si>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</si>
  <si>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</si>
  <si>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</si>
  <si>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</si>
  <si>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</si>
  <si>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</si>
  <si>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</si>
  <si>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</si>
  <si>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</si>
  <si>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</si>
  <si>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</si>
  <si>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</si>
  <si>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</si>
  <si>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</si>
  <si>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</si>
  <si>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</si>
  <si>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</si>
  <si>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</si>
  <si>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</si>
  <si>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</si>
  <si>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</si>
  <si>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</si>
  <si>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</si>
  <si>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</si>
  <si>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</si>
  <si>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</si>
  <si>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</si>
  <si>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</si>
  <si>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</si>
  <si>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</si>
  <si>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</si>
  <si>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</si>
  <si>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</si>
  <si>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</si>
  <si>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</si>
  <si>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</si>
  <si>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</si>
  <si>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</si>
  <si>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</si>
  <si>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</si>
  <si>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</si>
  <si>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</si>
  <si>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</si>
  <si>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</si>
  <si>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</si>
  <si>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</si>
  <si>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</si>
  <si>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</si>
  <si>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</si>
  <si>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</si>
  <si>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</si>
  <si>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</si>
  <si>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</si>
  <si>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</si>
  <si>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</si>
  <si>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</si>
  <si>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</si>
  <si>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</si>
  <si>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</si>
  <si>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</si>
  <si>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</si>
  <si>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</si>
  <si>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</si>
  <si>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</si>
  <si>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</si>
  <si>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</si>
  <si>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</si>
  <si>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</si>
  <si>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</si>
  <si>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</si>
  <si>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</si>
  <si>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</si>
  <si>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</si>
  <si>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</si>
  <si>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</si>
  <si>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</si>
  <si>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</si>
  <si>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</si>
  <si>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</si>
  <si>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</si>
  <si>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</si>
  <si>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</si>
  <si>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</si>
  <si>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</si>
  <si>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</si>
  <si>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</si>
  <si>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</si>
  <si>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</si>
  <si>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</si>
  <si>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</si>
  <si>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</si>
  <si>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</si>
  <si>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</si>
  <si>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</si>
  <si>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</si>
  <si>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</si>
  <si>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</si>
  <si>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</si>
  <si>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</si>
  <si>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</si>
  <si>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</si>
  <si>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</si>
  <si>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</si>
  <si>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</si>
  <si>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</si>
  <si>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</si>
  <si>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</si>
  <si>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</si>
  <si>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</si>
  <si>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</si>
  <si>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</si>
  <si>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</si>
  <si>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</si>
  <si>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</si>
  <si>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</si>
  <si>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</si>
  <si>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</si>
  <si>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</si>
  <si>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</si>
  <si>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</si>
  <si>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</si>
  <si>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</si>
  <si>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</si>
  <si>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</si>
  <si>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</si>
  <si>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</si>
  <si>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</si>
  <si>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</si>
  <si>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</si>
  <si>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</si>
  <si>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</si>
  <si>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</si>
  <si>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</si>
  <si>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</si>
  <si>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</si>
  <si>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</si>
  <si>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</si>
  <si>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</si>
  <si>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</si>
  <si>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</si>
  <si>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</si>
  <si>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</si>
  <si>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</si>
  <si>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</si>
  <si>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</si>
  <si>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</si>
  <si>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</si>
  <si>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</si>
  <si>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</si>
  <si>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</si>
  <si>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</si>
  <si>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</si>
  <si>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</si>
  <si>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</si>
  <si>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</si>
  <si>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</si>
  <si>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</si>
  <si>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</si>
  <si>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</si>
  <si>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</si>
  <si>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</si>
  <si>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</si>
  <si>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</si>
  <si>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</si>
  <si>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</si>
  <si>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</si>
  <si>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</si>
  <si>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</si>
  <si>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</si>
  <si>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</si>
  <si>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</si>
  <si>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</si>
  <si>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</si>
  <si>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</si>
  <si>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</si>
  <si>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</si>
  <si>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</si>
  <si>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</si>
  <si>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</si>
  <si>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</si>
  <si>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</si>
  <si>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</si>
  <si>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</si>
  <si>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</si>
  <si>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</si>
  <si>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</si>
  <si>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</si>
  <si>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</si>
  <si>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</si>
  <si>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</si>
  <si>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</si>
  <si>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</si>
  <si>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</si>
  <si>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</si>
  <si>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</si>
  <si>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</si>
  <si>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</si>
  <si>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</si>
  <si>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</si>
  <si>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</si>
  <si>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</si>
  <si>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</si>
  <si>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</si>
  <si>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</si>
  <si>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</si>
  <si>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</si>
  <si>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</si>
  <si>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</si>
  <si>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</si>
  <si>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</si>
  <si>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</si>
  <si>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</si>
  <si>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</si>
  <si>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</si>
  <si>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</si>
  <si>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</si>
  <si>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</si>
  <si>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</si>
  <si>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</si>
  <si>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</si>
  <si>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</si>
  <si>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</si>
  <si>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</si>
  <si>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</si>
  <si>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</si>
  <si>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</si>
  <si>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</si>
  <si>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</si>
  <si>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</si>
  <si>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</si>
  <si>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</si>
  <si>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</si>
  <si>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</si>
  <si>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</si>
  <si>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</si>
  <si>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</si>
  <si>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</si>
  <si>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</si>
  <si>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</si>
  <si>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</si>
  <si>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</si>
  <si>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</si>
  <si>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</si>
  <si>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</si>
  <si>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</si>
  <si>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</si>
  <si>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</si>
  <si>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</si>
  <si>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</si>
  <si>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</si>
  <si>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</si>
  <si>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</si>
  <si>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</si>
  <si>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</si>
  <si>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</si>
  <si>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</si>
  <si>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</si>
  <si>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</si>
  <si>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</si>
  <si>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</si>
  <si>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</si>
  <si>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</si>
  <si>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</si>
  <si>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</si>
  <si>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</si>
  <si>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</si>
  <si>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</si>
  <si>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</si>
  <si>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</si>
  <si>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</si>
  <si>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</si>
  <si>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</si>
  <si>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</si>
  <si>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</si>
  <si>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</si>
  <si>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</si>
  <si>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</si>
  <si>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</si>
  <si>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</si>
  <si>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</si>
  <si>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</si>
  <si>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</si>
  <si>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</si>
  <si>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</si>
  <si>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</si>
  <si>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</si>
  <si>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</si>
  <si>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</si>
  <si>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</si>
  <si>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</si>
  <si>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</si>
  <si>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</si>
  <si>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</si>
  <si>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</si>
  <si>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</si>
  <si>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</si>
  <si>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</si>
  <si>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</si>
  <si>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</si>
  <si>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</si>
  <si>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</si>
  <si>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</si>
  <si>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</si>
  <si>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</si>
  <si>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</si>
  <si>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</si>
  <si>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</si>
  <si>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</si>
  <si>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</si>
  <si>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</si>
  <si>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</si>
  <si>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</si>
  <si>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</si>
  <si>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</si>
  <si>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</si>
  <si>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</si>
  <si>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</si>
  <si>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</si>
  <si>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</si>
  <si>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</si>
  <si>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</si>
  <si>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</si>
  <si>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</si>
  <si>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</si>
  <si>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</si>
  <si>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</si>
  <si>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</si>
  <si>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</si>
  <si>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</si>
  <si>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</si>
  <si>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</si>
  <si>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</si>
  <si>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</si>
  <si>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</si>
  <si>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</si>
  <si>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</si>
  <si>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</si>
  <si>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</si>
  <si>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</si>
  <si>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</si>
  <si>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</si>
  <si>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</si>
  <si>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</si>
  <si>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</si>
  <si>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</si>
  <si>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</si>
  <si>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</si>
  <si>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</si>
  <si>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</si>
  <si>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</si>
  <si>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</si>
  <si>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</si>
  <si>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</si>
  <si>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</si>
  <si>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</si>
  <si>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</si>
  <si>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</si>
  <si>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</si>
  <si>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</si>
  <si>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</si>
  <si>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</si>
  <si>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</si>
  <si>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</si>
  <si>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</si>
  <si>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</si>
  <si>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</si>
  <si>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</si>
  <si>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</si>
  <si>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</si>
  <si>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</si>
  <si>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</si>
  <si>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</si>
  <si>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</si>
  <si>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</si>
  <si>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</si>
  <si>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</si>
  <si>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</si>
  <si>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</si>
  <si>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</si>
  <si>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</si>
  <si>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</si>
  <si>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</si>
  <si>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</si>
  <si>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</si>
  <si>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</si>
  <si>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</si>
  <si>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</si>
  <si>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</si>
  <si>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</si>
  <si>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</si>
  <si>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</si>
  <si>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</si>
  <si>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</si>
  <si>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</si>
  <si>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</si>
  <si>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</si>
  <si>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</si>
  <si>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</si>
  <si>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</si>
  <si>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</si>
  <si>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</si>
  <si>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</si>
  <si>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</si>
  <si>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</si>
  <si>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</si>
  <si>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</si>
  <si>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</si>
  <si>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</si>
  <si>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</si>
  <si>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</si>
  <si>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</si>
  <si>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</si>
  <si>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</si>
  <si>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</si>
  <si>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</si>
  <si>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</si>
  <si>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</si>
  <si>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</si>
  <si>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</si>
  <si>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</si>
  <si>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</si>
  <si>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</si>
  <si>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</si>
  <si>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</si>
  <si>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</si>
  <si>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</si>
  <si>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</si>
  <si>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</si>
  <si>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</si>
  <si>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</si>
  <si>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</si>
  <si>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</si>
  <si>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</si>
  <si>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</si>
  <si>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</si>
  <si>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</si>
  <si>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</si>
  <si>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</si>
  <si>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</si>
  <si>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</si>
  <si>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</si>
  <si>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</si>
  <si>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</si>
  <si>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</si>
  <si>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</si>
  <si>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</si>
  <si>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</si>
  <si>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</si>
  <si>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</si>
  <si>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</si>
  <si>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</si>
  <si>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</si>
  <si>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</si>
  <si>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</si>
  <si>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</si>
  <si>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</si>
  <si>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</si>
  <si>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</si>
  <si>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</si>
  <si>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</si>
  <si>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</si>
  <si>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</si>
  <si>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</si>
  <si>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</si>
  <si>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</si>
  <si>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</si>
  <si>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</si>
  <si>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</si>
  <si>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</si>
  <si>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</si>
  <si>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</si>
  <si>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</si>
  <si>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</si>
  <si>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</si>
  <si>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</si>
  <si>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</si>
  <si>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</si>
  <si>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</si>
  <si>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</si>
  <si>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</si>
  <si>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</si>
  <si>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</si>
  <si>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</si>
  <si>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</si>
  <si>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</si>
  <si>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</si>
  <si>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</si>
  <si>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</si>
  <si>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</si>
  <si>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</si>
  <si>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</si>
  <si>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</si>
  <si>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</si>
  <si>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</si>
  <si>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</si>
  <si>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</si>
  <si>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</si>
  <si>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</si>
  <si>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</si>
  <si>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</si>
  <si>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</si>
  <si>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</si>
  <si>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</si>
  <si>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</si>
  <si>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</si>
  <si>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</si>
  <si>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</si>
  <si>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</si>
  <si>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</si>
  <si>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</si>
  <si>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</si>
  <si>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</si>
  <si>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</si>
  <si>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</si>
  <si>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</si>
  <si>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</si>
  <si>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</si>
  <si>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</si>
  <si>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</si>
  <si>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</si>
  <si>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</si>
  <si>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</si>
  <si>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</si>
  <si>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</si>
  <si>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</si>
  <si>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</si>
  <si>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</si>
  <si>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</si>
  <si>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</si>
  <si>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</si>
  <si>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</si>
  <si>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</si>
  <si>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</si>
  <si>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</si>
  <si>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</si>
  <si>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</si>
  <si>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</si>
  <si>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</si>
  <si>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</si>
  <si>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</si>
  <si>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</si>
  <si>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</si>
  <si>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</si>
  <si>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</si>
  <si>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</si>
  <si>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</si>
  <si>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</si>
  <si>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</si>
  <si>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</si>
  <si>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</si>
  <si>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</si>
  <si>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</si>
  <si>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</si>
  <si>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</si>
  <si>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</si>
  <si>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</si>
  <si>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</si>
  <si>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</si>
  <si>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</si>
  <si>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</si>
  <si>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</si>
  <si>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</si>
  <si>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</si>
  <si>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</si>
  <si>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</si>
  <si>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</si>
  <si>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</si>
  <si>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</si>
  <si>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</si>
  <si>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</si>
  <si>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</si>
  <si>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</si>
  <si>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</si>
  <si>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</si>
  <si>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</si>
  <si>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</si>
  <si>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</si>
  <si>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</si>
  <si>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</si>
  <si>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</si>
  <si>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</si>
  <si>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</si>
  <si>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</si>
  <si>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</si>
  <si>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</si>
  <si>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</si>
  <si>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</si>
  <si>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</si>
  <si>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</si>
  <si>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</si>
  <si>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</si>
  <si>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</si>
  <si>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</si>
  <si>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</si>
  <si>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</si>
  <si>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</si>
  <si>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</si>
  <si>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</si>
  <si>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</si>
  <si>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</si>
  <si>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</si>
  <si>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</si>
  <si>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</si>
  <si>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</si>
  <si>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</si>
  <si>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</si>
  <si>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</si>
  <si>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</si>
  <si>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</si>
  <si>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</si>
  <si>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</si>
  <si>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</si>
  <si>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</si>
  <si>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</si>
  <si>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</si>
  <si>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</si>
  <si>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</si>
  <si>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</si>
  <si>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</si>
  <si>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</si>
  <si>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</si>
  <si>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</si>
  <si>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</si>
  <si>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</si>
  <si>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</si>
  <si>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</si>
  <si>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</si>
  <si>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</si>
  <si>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</si>
  <si>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</si>
  <si>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</si>
  <si>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</si>
  <si>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</si>
  <si>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</si>
  <si>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</si>
  <si>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</si>
  <si>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</si>
  <si>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</si>
  <si>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</si>
  <si>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</si>
  <si>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</si>
  <si>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</si>
  <si>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</si>
  <si>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</si>
  <si>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</si>
  <si>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</si>
  <si>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</si>
  <si>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</si>
  <si>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</si>
  <si>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</si>
  <si>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</si>
  <si>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</si>
  <si>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</si>
  <si>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</si>
  <si>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</si>
  <si>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</si>
  <si>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</si>
  <si>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</si>
  <si>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</si>
  <si>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</si>
  <si>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</si>
  <si>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</si>
  <si>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</si>
  <si>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</si>
  <si>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</si>
  <si>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</si>
  <si>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</si>
  <si>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</si>
  <si>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</si>
  <si>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</si>
  <si>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</si>
  <si>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</si>
  <si>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</si>
  <si>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</si>
  <si>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</si>
  <si>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</si>
  <si>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</si>
  <si>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</si>
  <si>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</si>
  <si>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</si>
  <si>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</si>
  <si>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</si>
  <si>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</si>
  <si>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</si>
  <si>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</si>
  <si>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</si>
  <si>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</si>
  <si>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</si>
  <si>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</si>
  <si>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</si>
  <si>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</si>
  <si>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</si>
  <si>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</si>
  <si>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</si>
  <si>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</si>
  <si>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</si>
  <si>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</si>
  <si>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</si>
  <si>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</si>
  <si>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</si>
  <si>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</si>
  <si>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</si>
  <si>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</si>
  <si>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</si>
  <si>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</si>
  <si>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</si>
  <si>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</si>
  <si>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</si>
  <si>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</si>
  <si>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</si>
  <si>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</si>
  <si>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</si>
  <si>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</si>
  <si>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</si>
  <si>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</si>
  <si>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</si>
  <si>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</si>
  <si>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</si>
  <si>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</si>
  <si>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</si>
  <si>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</si>
  <si>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</si>
  <si>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</si>
  <si>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</si>
  <si>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</si>
  <si>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</si>
  <si>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</si>
  <si>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</si>
  <si>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</si>
  <si>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</si>
  <si>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</si>
  <si>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</si>
  <si>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</si>
  <si>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</si>
  <si>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</si>
  <si>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</si>
  <si>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</si>
  <si>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</si>
  <si>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</si>
  <si>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</si>
  <si>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</si>
  <si>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</si>
  <si>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</si>
  <si>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</si>
  <si>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</si>
  <si>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</si>
  <si>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</si>
  <si>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</si>
  <si>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</si>
  <si>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</si>
  <si>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</si>
  <si>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</si>
  <si>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</si>
  <si>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</si>
  <si>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</si>
  <si>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</si>
  <si>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</si>
  <si>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</si>
  <si>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</si>
  <si>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</si>
  <si>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</si>
  <si>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</si>
  <si>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</si>
  <si>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</si>
  <si>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</si>
  <si>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</si>
  <si>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</si>
  <si>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</si>
  <si>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</si>
  <si>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</si>
  <si>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</si>
  <si>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</si>
  <si>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</si>
  <si>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</si>
  <si>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</si>
  <si>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</si>
  <si>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</si>
  <si>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</si>
  <si>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</si>
  <si>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</si>
  <si>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</si>
  <si>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</si>
  <si>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</si>
  <si>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</si>
  <si>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</si>
  <si>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</si>
  <si>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</si>
  <si>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</si>
  <si>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</si>
  <si>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</si>
  <si>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</si>
  <si>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</si>
  <si>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</si>
  <si>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</si>
  <si>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</si>
  <si>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</si>
  <si>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</si>
  <si>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</si>
  <si>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</si>
  <si>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</si>
  <si>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</si>
  <si>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</si>
  <si>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</si>
  <si>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</si>
  <si>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</si>
  <si>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</si>
  <si>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</si>
  <si>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</si>
  <si>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</si>
  <si>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</si>
  <si>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</si>
  <si>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</si>
  <si>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</si>
  <si>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</si>
  <si>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</si>
  <si>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</si>
  <si>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</si>
  <si>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</si>
  <si>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</si>
  <si>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</si>
  <si>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</si>
  <si>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</si>
  <si>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</si>
  <si>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</si>
  <si>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</si>
  <si>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</si>
  <si>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</si>
  <si>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</si>
  <si>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</si>
  <si>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</si>
  <si>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</si>
  <si>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</si>
  <si>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</si>
  <si>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</si>
  <si>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</si>
  <si>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</si>
  <si>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</si>
  <si>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</si>
  <si>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</si>
  <si>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</si>
  <si>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</si>
  <si>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</si>
  <si>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</si>
  <si>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</si>
  <si>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</si>
  <si>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</si>
  <si>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</si>
  <si>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</si>
  <si>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</si>
  <si>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</si>
  <si>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</si>
  <si>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</si>
  <si>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</si>
  <si>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</si>
  <si>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</si>
  <si>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</si>
  <si>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</si>
  <si>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</si>
  <si>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</si>
  <si>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</si>
  <si>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</si>
  <si>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</si>
  <si>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</si>
  <si>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</si>
  <si>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</si>
  <si>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</si>
  <si>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</si>
  <si>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</si>
  <si>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</si>
  <si>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</si>
  <si>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</si>
  <si>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</si>
  <si>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</si>
  <si>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</si>
  <si>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</si>
  <si>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</si>
  <si>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</si>
  <si>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</si>
  <si>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</si>
  <si>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</si>
  <si>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</si>
  <si>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</si>
  <si>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</si>
  <si>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</si>
  <si>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</si>
  <si>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</si>
  <si>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</si>
  <si>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</si>
  <si>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</si>
  <si>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</si>
  <si>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</si>
  <si>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</si>
  <si>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</si>
  <si>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</si>
  <si>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</si>
  <si>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</si>
  <si>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</si>
  <si>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</si>
  <si>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</si>
  <si>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</si>
  <si>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</si>
  <si>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</si>
  <si>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</si>
  <si>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</si>
  <si>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</si>
  <si>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</si>
  <si>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</si>
  <si>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</si>
  <si>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</si>
  <si>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</si>
  <si>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</si>
  <si>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</si>
  <si>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</si>
  <si>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</si>
  <si>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</si>
  <si>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</si>
  <si>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</si>
  <si>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</si>
  <si>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</si>
  <si>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</si>
  <si>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</si>
  <si>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</si>
  <si>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</si>
  <si>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</si>
  <si>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</si>
  <si>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</si>
  <si>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</si>
  <si>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</si>
  <si>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</si>
  <si>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</si>
  <si>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</si>
  <si>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</si>
  <si>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</si>
  <si>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</si>
  <si>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</si>
  <si>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</si>
  <si>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</si>
  <si>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</si>
  <si>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</si>
  <si>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</si>
  <si>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</si>
  <si>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</si>
  <si>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</si>
  <si>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</si>
  <si>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</si>
  <si>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</si>
  <si>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</si>
  <si>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</si>
  <si>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</si>
  <si>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</si>
  <si>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</si>
  <si>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</si>
  <si>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</si>
  <si>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</si>
  <si>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</si>
  <si>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</si>
  <si>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</si>
  <si>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</si>
  <si>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</si>
  <si>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</si>
  <si>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</si>
  <si>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</si>
  <si>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</si>
  <si>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</si>
  <si>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</si>
  <si>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</si>
  <si>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</si>
  <si>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</si>
  <si>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</si>
  <si>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</si>
  <si>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</si>
  <si>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</si>
  <si>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</si>
  <si>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</si>
  <si>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</si>
  <si>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</si>
  <si>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</si>
  <si>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</si>
  <si>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</si>
  <si>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</si>
  <si>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</si>
  <si>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</si>
  <si>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</si>
  <si>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</si>
  <si>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</si>
  <si>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</si>
  <si>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</si>
  <si>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</si>
  <si>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</si>
  <si>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</si>
  <si>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</si>
  <si>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</si>
  <si>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</si>
  <si>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</si>
  <si>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</si>
  <si>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</si>
  <si>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</si>
  <si>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</si>
  <si>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</si>
  <si>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</si>
  <si>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</si>
  <si>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</si>
  <si>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</si>
  <si>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</si>
  <si>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</si>
  <si>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</si>
  <si>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</si>
  <si>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</si>
  <si>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</si>
  <si>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</si>
  <si>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</si>
  <si>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</si>
  <si>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</si>
  <si>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</si>
  <si>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</si>
  <si>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</si>
  <si>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</si>
  <si>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</si>
  <si>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</si>
  <si>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</si>
  <si>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</si>
  <si>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</si>
  <si>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</si>
  <si>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</si>
  <si>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</si>
  <si>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</si>
  <si>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</si>
  <si>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</si>
  <si>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</si>
  <si>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</si>
  <si>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</si>
  <si>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</si>
  <si>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</si>
  <si>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</si>
  <si>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</si>
  <si>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</si>
  <si>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</si>
  <si>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</si>
  <si>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</si>
  <si>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</si>
  <si>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</si>
  <si>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</si>
  <si>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</si>
  <si>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</si>
  <si>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</si>
  <si>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</si>
  <si>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</si>
  <si>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</si>
  <si>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</si>
  <si>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</si>
  <si>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</si>
  <si>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</si>
  <si>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</si>
  <si>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</si>
  <si>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</si>
  <si>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</si>
  <si>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</si>
  <si>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</si>
  <si>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</si>
  <si>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</si>
  <si>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</si>
  <si>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</si>
  <si>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</si>
  <si>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</si>
  <si>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</si>
  <si>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</si>
  <si>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</si>
  <si>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</si>
  <si>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</si>
  <si>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</si>
  <si>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</si>
  <si>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</si>
  <si>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</si>
  <si>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</si>
  <si>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</si>
  <si>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</si>
  <si>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</si>
  <si>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</si>
  <si>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</si>
  <si>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</si>
  <si>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</si>
  <si>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</si>
  <si>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</si>
  <si>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</si>
  <si>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</si>
  <si>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</si>
  <si>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</si>
  <si>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</si>
  <si>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</si>
  <si>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</si>
  <si>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</si>
  <si>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</si>
  <si>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</si>
  <si>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</si>
  <si>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</si>
  <si>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</si>
  <si>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</si>
  <si>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</si>
  <si>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</si>
  <si>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</si>
  <si>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</si>
  <si>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</si>
  <si>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</si>
  <si>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</si>
  <si>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</si>
  <si>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</si>
  <si>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</si>
  <si>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</si>
  <si>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</si>
  <si>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</si>
  <si>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</si>
  <si>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</si>
  <si>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</si>
  <si>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</si>
  <si>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</si>
  <si>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</si>
  <si>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</si>
  <si>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</si>
  <si>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</si>
  <si>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</si>
  <si>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</si>
  <si>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</si>
  <si>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</si>
  <si>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</si>
  <si>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</si>
  <si>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</si>
  <si>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</si>
  <si>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</si>
  <si>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</si>
  <si>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</si>
  <si>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</si>
  <si>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</si>
  <si>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</si>
  <si>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</si>
  <si>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</si>
  <si>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</si>
  <si>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</si>
  <si>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</si>
  <si>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</si>
  <si>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</si>
  <si>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</si>
  <si>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</si>
  <si>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</si>
  <si>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</si>
  <si>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</si>
  <si>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</si>
  <si>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</si>
  <si>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</si>
  <si>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</si>
  <si>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</si>
  <si>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</si>
  <si>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</si>
  <si>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</si>
  <si>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</si>
  <si>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</si>
  <si>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</si>
  <si>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</si>
  <si>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</si>
  <si>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</si>
  <si>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</si>
  <si>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</si>
  <si>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</si>
  <si>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</si>
  <si>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</si>
  <si>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</si>
  <si>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</si>
  <si>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</si>
  <si>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</si>
  <si>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</si>
  <si>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</si>
  <si>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</si>
  <si>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</si>
  <si>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</si>
  <si>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</si>
  <si>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</si>
  <si>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</si>
  <si>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</si>
  <si>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</si>
  <si>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</si>
  <si>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</si>
  <si>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</si>
  <si>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</si>
  <si>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</si>
  <si>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</si>
  <si>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</si>
  <si>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</si>
  <si>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</si>
  <si>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</si>
  <si>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</si>
  <si>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</si>
  <si>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</si>
  <si>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</si>
  <si>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</si>
  <si>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</si>
  <si>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</si>
  <si>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</si>
  <si>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</si>
  <si>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</si>
  <si>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</si>
  <si>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</si>
  <si>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</si>
  <si>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</si>
  <si>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</si>
  <si>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</si>
  <si>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</si>
  <si>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</si>
  <si>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</si>
  <si>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</si>
  <si>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</si>
  <si>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</si>
  <si>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</si>
  <si>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</si>
  <si>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</si>
  <si>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</si>
  <si>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</si>
  <si>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</si>
  <si>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</si>
  <si>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</si>
  <si>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</si>
  <si>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</si>
  <si>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</si>
  <si>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</si>
  <si>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</si>
  <si>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</si>
  <si>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</si>
  <si>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</si>
  <si>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</si>
  <si>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</si>
  <si>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</si>
  <si>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</si>
  <si>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</si>
  <si>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</si>
  <si>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</si>
  <si>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</si>
  <si>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</si>
  <si>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</si>
  <si>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</si>
  <si>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</si>
  <si>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</si>
  <si>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</si>
  <si>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</si>
  <si>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</si>
  <si>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</si>
  <si>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</si>
  <si>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</si>
  <si>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</si>
  <si>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</si>
  <si>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</si>
  <si>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</si>
  <si>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</si>
  <si>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</si>
  <si>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</si>
  <si>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</si>
  <si>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</si>
  <si>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</si>
  <si>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</si>
  <si>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</si>
  <si>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</si>
  <si>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</si>
  <si>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</si>
  <si>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</si>
  <si>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</si>
  <si>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</si>
  <si>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</si>
  <si>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</si>
  <si>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</si>
  <si>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</si>
  <si>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</si>
  <si>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</si>
  <si>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</si>
  <si>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</si>
  <si>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</si>
  <si>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</si>
  <si>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</si>
  <si>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</si>
  <si>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</si>
  <si>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</si>
  <si>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</si>
  <si>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</si>
  <si>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</si>
  <si>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</si>
  <si>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</si>
  <si>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</si>
  <si>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</si>
  <si>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</si>
  <si>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</si>
  <si>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</si>
  <si>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</si>
  <si>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</si>
  <si>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</si>
  <si>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</si>
  <si>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</si>
  <si>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</si>
  <si>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</si>
  <si>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</si>
  <si>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</si>
  <si>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</si>
  <si>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</si>
  <si>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</si>
  <si>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</si>
  <si>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</si>
  <si>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</si>
  <si>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</si>
  <si>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</si>
  <si>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</si>
  <si>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</si>
  <si>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</si>
  <si>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</si>
  <si>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</si>
  <si>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</si>
  <si>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</si>
  <si>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</si>
  <si>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</si>
  <si>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</si>
  <si>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</si>
  <si>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</si>
  <si>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</si>
  <si>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</si>
  <si>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</si>
  <si>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</si>
  <si>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</si>
  <si>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</si>
  <si>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</si>
  <si>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</si>
  <si>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</si>
  <si>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</si>
  <si>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</si>
  <si>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</si>
  <si>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</si>
  <si>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</si>
  <si>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</si>
  <si>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</si>
  <si>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</si>
  <si>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</si>
  <si>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</si>
  <si>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</si>
  <si>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</si>
  <si>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</si>
  <si>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</si>
  <si>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</si>
  <si>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</si>
  <si>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</si>
  <si>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</si>
  <si>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</si>
  <si>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</si>
  <si>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</si>
  <si>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</si>
  <si>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</si>
  <si>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</si>
  <si>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</si>
  <si>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</si>
  <si>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</si>
  <si>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</si>
  <si>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</si>
  <si>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</si>
  <si>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</si>
  <si>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</si>
  <si>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</si>
  <si>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</si>
  <si>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</si>
  <si>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</si>
  <si>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</si>
  <si>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</si>
  <si>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</si>
  <si>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</si>
  <si>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</si>
  <si>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</si>
  <si>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</si>
  <si>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</si>
  <si>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</si>
  <si>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</si>
  <si>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</si>
  <si>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</si>
  <si>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</si>
  <si>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</si>
  <si>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</si>
  <si>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</si>
  <si>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</si>
  <si>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</si>
  <si>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</si>
  <si>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</si>
  <si>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</si>
  <si>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</si>
  <si>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</si>
  <si>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</si>
  <si>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</si>
  <si>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</si>
  <si>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</si>
  <si>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</si>
  <si>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</si>
  <si>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</si>
  <si>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</si>
  <si>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</si>
  <si>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</si>
  <si>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</si>
  <si>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</si>
  <si>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</si>
  <si>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</si>
  <si>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</si>
  <si>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</si>
  <si>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</si>
  <si>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</si>
  <si>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</si>
  <si>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</si>
  <si>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</si>
  <si>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</si>
  <si>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</si>
  <si>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</si>
  <si>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</si>
  <si>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</si>
  <si>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</si>
  <si>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</si>
  <si>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</si>
  <si>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</si>
  <si>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</si>
  <si>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</si>
  <si>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</si>
  <si>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</si>
  <si>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</si>
  <si>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</si>
  <si>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</si>
  <si>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</si>
  <si>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</si>
  <si>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</si>
  <si>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</si>
  <si>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</si>
  <si>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</si>
  <si>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</si>
  <si>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</si>
  <si>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</si>
  <si>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</si>
  <si>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</si>
  <si>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</si>
  <si>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</si>
  <si>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</si>
  <si>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</si>
  <si>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</si>
  <si>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</si>
  <si>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</si>
  <si>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</si>
  <si>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</si>
  <si>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</si>
  <si>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</si>
  <si>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</si>
  <si>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</si>
  <si>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</si>
  <si>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</si>
  <si>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</si>
  <si>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</si>
  <si>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</si>
  <si>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</si>
  <si>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</si>
  <si>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</si>
  <si>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</si>
  <si>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</si>
  <si>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</si>
  <si>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</si>
  <si>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</si>
  <si>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</si>
  <si>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</si>
  <si>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</si>
  <si>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</si>
  <si>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</si>
  <si>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</si>
  <si>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</si>
  <si>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</si>
  <si>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</si>
  <si>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</si>
  <si>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</si>
  <si>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</si>
  <si>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</si>
  <si>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</si>
  <si>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</si>
  <si>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</si>
  <si>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</si>
  <si>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</si>
  <si>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</si>
  <si>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</si>
  <si>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</si>
  <si>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</si>
  <si>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</si>
  <si>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</si>
  <si>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</si>
  <si>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</si>
  <si>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</si>
  <si>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</si>
  <si>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</si>
  <si>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</si>
  <si>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</si>
  <si>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</si>
  <si>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</si>
  <si>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</si>
  <si>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</si>
  <si>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</si>
  <si>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</si>
  <si>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</si>
  <si>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</si>
  <si>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</si>
  <si>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</si>
  <si>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</si>
  <si>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</si>
  <si>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</si>
  <si>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</si>
  <si>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</si>
  <si>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</si>
  <si>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</si>
  <si>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</si>
  <si>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</si>
  <si>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</si>
  <si>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</si>
  <si>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</si>
  <si>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</si>
  <si>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</si>
  <si>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</si>
  <si>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</si>
  <si>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</si>
  <si>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</si>
  <si>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</si>
  <si>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</si>
  <si>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</si>
  <si>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</si>
  <si>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</si>
  <si>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</si>
  <si>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</si>
  <si>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</si>
  <si>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</si>
  <si>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</si>
  <si>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</si>
  <si>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</si>
  <si>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</si>
  <si>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</si>
  <si>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</si>
  <si>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</si>
  <si>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</si>
  <si>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</si>
  <si>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</si>
  <si>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</si>
  <si>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</si>
  <si>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</si>
  <si>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</si>
  <si>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</si>
  <si>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</si>
  <si>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</si>
  <si>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</si>
  <si>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</si>
  <si>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</si>
  <si>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</si>
  <si>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</si>
  <si>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</si>
  <si>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</si>
  <si>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</si>
  <si>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</si>
  <si>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</si>
  <si>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</si>
  <si>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</si>
  <si>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</si>
  <si>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</si>
  <si>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</si>
  <si>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</si>
  <si>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</si>
  <si>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</si>
  <si>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</si>
  <si>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</si>
  <si>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</si>
  <si>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</si>
  <si>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</si>
  <si>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</si>
  <si>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</si>
  <si>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</si>
  <si>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</si>
  <si>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</si>
  <si>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</si>
  <si>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</si>
  <si>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</si>
  <si>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</si>
  <si>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</si>
  <si>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</si>
  <si>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</si>
  <si>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</si>
  <si>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</si>
  <si>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</si>
  <si>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</si>
  <si>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</si>
  <si>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</si>
  <si>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</si>
  <si>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</si>
  <si>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</si>
  <si>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</si>
  <si>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</si>
  <si>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</si>
  <si>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</si>
  <si>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</si>
  <si>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</si>
  <si>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</si>
  <si>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</si>
  <si>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</si>
  <si>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</si>
  <si>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</si>
  <si>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</si>
  <si>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</si>
  <si>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</si>
  <si>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</si>
  <si>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</si>
  <si>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</si>
  <si>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</si>
  <si>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</si>
  <si>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</si>
  <si>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</si>
  <si>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</si>
  <si>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</si>
  <si>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</si>
  <si>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</si>
  <si>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</si>
  <si>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</si>
  <si>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</si>
  <si>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</si>
  <si>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</si>
  <si>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</si>
  <si>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</si>
  <si>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</si>
  <si>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</si>
  <si>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</si>
  <si>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</si>
  <si>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</si>
  <si>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</si>
  <si>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</si>
  <si>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</si>
  <si>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</si>
  <si>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</si>
  <si>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</si>
  <si>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</si>
  <si>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</si>
  <si>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</si>
  <si>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</si>
  <si>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</si>
  <si>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</si>
  <si>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</si>
  <si>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</si>
  <si>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</si>
  <si>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</si>
  <si>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</si>
  <si>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</si>
  <si>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</si>
  <si>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</si>
  <si>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</si>
  <si>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</si>
  <si>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</si>
  <si>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</si>
  <si>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</si>
  <si>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</si>
  <si>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</si>
  <si>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</si>
  <si>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</si>
  <si>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</si>
  <si>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</si>
  <si>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</si>
  <si>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</si>
  <si>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</si>
  <si>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</si>
  <si>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</si>
  <si>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</si>
  <si>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</si>
  <si>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</si>
  <si>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</si>
  <si>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</si>
  <si>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</si>
  <si>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</si>
  <si>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</si>
  <si>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</si>
  <si>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</si>
  <si>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</si>
  <si>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</si>
  <si>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</si>
  <si>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</si>
  <si>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</si>
  <si>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</si>
  <si>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</si>
  <si>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</si>
  <si>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</si>
  <si>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</si>
  <si>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</si>
  <si>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</si>
  <si>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</si>
  <si>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</si>
  <si>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</si>
  <si>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</si>
  <si>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</si>
  <si>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</si>
  <si>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</si>
  <si>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</si>
  <si>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</si>
  <si>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</si>
  <si>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</si>
  <si>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</si>
  <si>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</si>
  <si>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</si>
  <si>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</si>
  <si>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</si>
  <si>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</si>
  <si>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</si>
  <si>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</si>
  <si>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</si>
  <si>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</si>
  <si>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</si>
  <si>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</si>
  <si>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</si>
  <si>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</si>
  <si>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</si>
  <si>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</si>
  <si>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</si>
  <si>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</si>
  <si>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</si>
  <si>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</si>
  <si>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</si>
  <si>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</si>
  <si>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</si>
  <si>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</si>
  <si>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</si>
  <si>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</si>
  <si>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</si>
  <si>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</si>
  <si>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</si>
  <si>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</si>
  <si>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</si>
  <si>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</si>
  <si>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</si>
  <si>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</si>
  <si>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</si>
  <si>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</si>
  <si>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</si>
  <si>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</si>
  <si>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</si>
  <si>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</si>
  <si>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</si>
  <si>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</si>
  <si>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</si>
  <si>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</si>
  <si>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</si>
  <si>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</si>
  <si>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</si>
  <si>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</si>
  <si>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</si>
  <si>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</si>
  <si>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</si>
  <si>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</si>
  <si>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</si>
  <si>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</si>
  <si>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</si>
  <si>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</si>
  <si>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</si>
  <si>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</si>
  <si>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</si>
  <si>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</si>
  <si>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</si>
  <si>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</si>
  <si>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</si>
  <si>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</si>
  <si>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</si>
  <si>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</si>
  <si>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</si>
  <si>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</si>
  <si>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</si>
  <si>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</si>
  <si>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</si>
  <si>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</si>
  <si>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</si>
  <si>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</si>
  <si>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</si>
  <si>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</si>
  <si>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</si>
  <si>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</si>
  <si>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</si>
  <si>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</si>
  <si>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</si>
  <si>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</si>
  <si>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</si>
  <si>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</si>
  <si>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</si>
  <si>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</si>
  <si>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</si>
  <si>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</si>
  <si>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</si>
  <si>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</si>
  <si>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</si>
  <si>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</si>
  <si>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</si>
  <si>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</si>
  <si>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</si>
  <si>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</si>
  <si>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</si>
  <si>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</si>
  <si>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</si>
  <si>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</si>
  <si>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</si>
  <si>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</si>
  <si>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</si>
  <si>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</si>
  <si>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</si>
  <si>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</si>
  <si>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</si>
  <si>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</si>
  <si>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</si>
  <si>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</si>
  <si>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</si>
  <si>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</si>
  <si>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</si>
  <si>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</si>
  <si>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</si>
  <si>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</si>
  <si>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</si>
  <si>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</si>
  <si>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</si>
  <si>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</si>
  <si>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</si>
  <si>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</si>
  <si>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</si>
  <si>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</si>
  <si>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</si>
  <si>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</si>
  <si>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</si>
  <si>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</si>
  <si>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</si>
  <si>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</si>
  <si>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</si>
  <si>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</si>
  <si>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</si>
  <si>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</si>
  <si>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</si>
  <si>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</si>
  <si>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</si>
  <si>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</si>
  <si>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</si>
  <si>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</si>
  <si>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</si>
  <si>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</si>
  <si>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</si>
  <si>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</si>
  <si>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</si>
  <si>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</si>
  <si>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</si>
  <si>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</si>
  <si>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</si>
  <si>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</si>
  <si>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</si>
  <si>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</si>
  <si>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</si>
  <si>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</si>
  <si>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</si>
  <si>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</si>
  <si>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</si>
  <si>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</si>
  <si>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</si>
  <si>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</si>
  <si>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</si>
  <si>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</si>
  <si>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</si>
  <si>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</si>
  <si>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</si>
  <si>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</si>
  <si>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</si>
  <si>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</si>
  <si>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</si>
  <si>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</si>
  <si>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</si>
  <si>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</si>
  <si>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</si>
  <si>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</si>
  <si>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</si>
  <si>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</si>
  <si>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</si>
  <si>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</si>
  <si>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</si>
  <si>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</si>
  <si>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</si>
  <si>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</si>
  <si>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</si>
  <si>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</si>
  <si>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</si>
  <si>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</si>
  <si>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</si>
  <si>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</si>
  <si>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</si>
  <si>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</si>
  <si>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</si>
  <si>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</si>
  <si>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</si>
  <si>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</si>
  <si>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</si>
  <si>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</si>
  <si>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</si>
  <si>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</si>
  <si>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</si>
  <si>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</si>
  <si>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</si>
  <si>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</si>
  <si>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</si>
  <si>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</si>
  <si>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</si>
  <si>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</si>
  <si>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</si>
  <si>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</si>
  <si>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</si>
  <si>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</si>
  <si>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</si>
  <si>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</si>
  <si>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</si>
  <si>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</si>
  <si>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</si>
  <si>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</si>
  <si>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</si>
  <si>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</si>
  <si>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</si>
  <si>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</si>
  <si>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</si>
  <si>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</si>
  <si>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</si>
  <si>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</si>
  <si>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</si>
  <si>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</si>
  <si>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</si>
  <si>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</si>
  <si>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</si>
  <si>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</si>
  <si>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</si>
  <si>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</si>
  <si>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</si>
  <si>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</si>
  <si>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</si>
  <si>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</si>
  <si>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</si>
  <si>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</si>
  <si>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</si>
  <si>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</si>
  <si>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</si>
  <si>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</si>
  <si>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</si>
  <si>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</si>
  <si>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</si>
  <si>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</si>
  <si>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</si>
  <si>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</si>
  <si>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</si>
  <si>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</si>
  <si>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</si>
  <si>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</si>
  <si>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</si>
  <si>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</si>
  <si>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</si>
  <si>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</si>
  <si>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</si>
  <si>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</si>
  <si>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</si>
  <si>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</si>
  <si>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</si>
  <si>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</si>
  <si>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</si>
  <si>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</si>
  <si>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</si>
  <si>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</si>
  <si>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</si>
  <si>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</si>
  <si>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</si>
  <si>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</si>
  <si>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</si>
  <si>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</si>
  <si>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</si>
  <si>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</si>
  <si>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</si>
  <si>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</si>
  <si>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</si>
  <si>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</si>
  <si>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</si>
  <si>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</si>
  <si>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</si>
  <si>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</si>
  <si>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</si>
  <si>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</si>
  <si>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</si>
  <si>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</si>
  <si>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</si>
  <si>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</si>
  <si>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</si>
  <si>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</si>
  <si>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</si>
  <si>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</si>
  <si>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</si>
  <si>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</si>
  <si>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</si>
  <si>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</si>
  <si>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</si>
  <si>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</si>
  <si>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</si>
  <si>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</si>
  <si>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</si>
  <si>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</si>
  <si>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</si>
  <si>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</si>
  <si>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</si>
  <si>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</si>
  <si>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</si>
  <si>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</si>
  <si>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</si>
  <si>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</si>
  <si>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</si>
  <si>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</si>
  <si>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</si>
  <si>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</si>
  <si>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</si>
  <si>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</si>
  <si>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</si>
  <si>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</si>
  <si>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</si>
  <si>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</si>
  <si>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</si>
  <si>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</si>
  <si>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</si>
  <si>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</si>
  <si>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</si>
  <si>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</si>
  <si>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</si>
  <si>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</si>
  <si>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</si>
  <si>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</si>
  <si>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</si>
  <si>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</si>
  <si>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</si>
  <si>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</si>
  <si>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</si>
  <si>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</si>
  <si>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</si>
  <si>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</si>
  <si>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</si>
  <si>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</si>
  <si>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</si>
  <si>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</si>
  <si>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</si>
  <si>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</si>
  <si>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</si>
  <si>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</si>
  <si>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</si>
  <si>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</si>
  <si>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</si>
  <si>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</si>
  <si>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</si>
  <si>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</si>
  <si>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</si>
  <si>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</si>
  <si>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</si>
  <si>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</si>
  <si>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</si>
  <si>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</si>
  <si>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</si>
  <si>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</si>
  <si>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</si>
  <si>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</si>
  <si>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</si>
  <si>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</si>
  <si>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</si>
  <si>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</si>
  <si>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</si>
  <si>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</si>
  <si>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</si>
  <si>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</si>
  <si>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</si>
  <si>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</si>
  <si>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</si>
  <si>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</si>
  <si>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</si>
  <si>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</si>
  <si>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</si>
  <si>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</si>
  <si>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</si>
  <si>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</si>
  <si>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</si>
  <si>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</si>
  <si>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</si>
  <si>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</si>
  <si>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</si>
  <si>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</si>
  <si>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</si>
  <si>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</si>
  <si>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</si>
  <si>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</si>
  <si>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</si>
  <si>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</si>
  <si>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</si>
  <si>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</si>
  <si>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</si>
  <si>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</si>
  <si>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</si>
  <si>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</si>
  <si>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</si>
  <si>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</si>
  <si>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</si>
  <si>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</si>
  <si>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</si>
  <si>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</si>
  <si>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</si>
  <si>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</si>
  <si>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</si>
  <si>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</si>
  <si>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</si>
  <si>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</si>
  <si>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</si>
  <si>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</si>
  <si>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</si>
  <si>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</si>
  <si>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</si>
  <si>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</si>
  <si>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</si>
  <si>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</si>
  <si>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</si>
  <si>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</si>
  <si>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</si>
  <si>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</si>
  <si>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</si>
  <si>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</si>
  <si>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</si>
  <si>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</si>
  <si>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</si>
  <si>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</si>
  <si>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</si>
  <si>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</si>
  <si>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</si>
  <si>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</si>
  <si>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</si>
  <si>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</si>
  <si>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</si>
  <si>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</si>
  <si>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</si>
  <si>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</si>
  <si>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</si>
  <si>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</si>
  <si>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</si>
  <si>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</si>
  <si>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</si>
  <si>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</si>
  <si>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</si>
  <si>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</si>
  <si>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</si>
  <si>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</si>
  <si>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</si>
  <si>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</si>
  <si>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</si>
  <si>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</si>
  <si>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</si>
  <si>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</si>
  <si>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</si>
  <si>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</si>
  <si>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</si>
  <si>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</si>
  <si>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</si>
  <si>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</si>
  <si>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</si>
  <si>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</si>
  <si>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</si>
  <si>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</si>
  <si>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</si>
  <si>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</si>
  <si>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</si>
  <si>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</si>
  <si>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</si>
  <si>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</si>
  <si>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</si>
  <si>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</si>
  <si>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</si>
  <si>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</si>
  <si>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</si>
  <si>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</si>
  <si>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</si>
  <si>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</si>
  <si>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</si>
  <si>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</si>
  <si>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</si>
  <si>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</si>
  <si>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</si>
  <si>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</si>
  <si>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</si>
  <si>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</si>
  <si>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</si>
  <si>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</si>
  <si>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</si>
  <si>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</si>
  <si>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</si>
  <si>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</si>
  <si>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</si>
  <si>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</si>
  <si>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</si>
  <si>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</si>
  <si>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</si>
  <si>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</si>
  <si>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</si>
  <si>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</si>
  <si>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</si>
  <si>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</si>
  <si>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</si>
  <si>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</si>
  <si>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</si>
  <si>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</si>
  <si>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</si>
  <si>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</si>
  <si>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</si>
  <si>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</si>
  <si>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</si>
  <si>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</si>
  <si>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</si>
  <si>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</si>
  <si>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</si>
  <si>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</si>
  <si>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</si>
  <si>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</si>
  <si>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</si>
  <si>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</si>
  <si>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</si>
  <si>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</si>
  <si>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</si>
  <si>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</si>
  <si>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</si>
  <si>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</si>
  <si>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</si>
  <si>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</si>
  <si>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</si>
  <si>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</si>
  <si>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</si>
  <si>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</si>
  <si>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</si>
  <si>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</si>
  <si>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</si>
  <si>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</si>
  <si>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</si>
  <si>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</si>
  <si>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</si>
  <si>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</si>
  <si>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</si>
  <si>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</si>
  <si>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</si>
  <si>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</si>
  <si>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</si>
  <si>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</si>
  <si>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</si>
  <si>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</si>
  <si>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</si>
  <si>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</si>
  <si>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</si>
  <si>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</si>
  <si>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</si>
  <si>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</si>
  <si>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</si>
  <si>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</si>
  <si>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</si>
  <si>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</si>
  <si>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</si>
  <si>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</si>
  <si>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</si>
  <si>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</si>
  <si>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</si>
  <si>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</si>
  <si>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</si>
  <si>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</si>
  <si>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</si>
  <si>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</si>
  <si>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</si>
  <si>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</si>
  <si>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</si>
  <si>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</si>
  <si>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</si>
  <si>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</si>
  <si>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</si>
  <si>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</si>
  <si>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</si>
  <si>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</si>
  <si>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</si>
  <si>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</si>
  <si>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</si>
  <si>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</si>
  <si>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</si>
  <si>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</si>
  <si>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</si>
  <si>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</si>
  <si>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</si>
  <si>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</si>
  <si>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</si>
  <si>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</si>
  <si>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</si>
  <si>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</si>
  <si>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</si>
  <si>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</si>
  <si>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</si>
  <si>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</si>
  <si>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</si>
  <si>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</si>
  <si>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</si>
  <si>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</si>
  <si>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</si>
  <si>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</si>
  <si>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</si>
  <si>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</si>
  <si>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</si>
  <si>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</si>
  <si>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</si>
  <si>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</si>
  <si>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</si>
  <si>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</si>
  <si>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</si>
  <si>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</si>
  <si>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</si>
  <si>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</si>
  <si>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</si>
  <si>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</si>
  <si>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</si>
  <si>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</si>
  <si>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</si>
  <si>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</si>
  <si>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</si>
  <si>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</si>
  <si>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</si>
  <si>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</si>
  <si>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</si>
  <si>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</si>
  <si>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</si>
  <si>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</si>
  <si>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</si>
  <si>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</si>
  <si>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</si>
  <si>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</si>
  <si>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</si>
  <si>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</si>
  <si>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</si>
  <si>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</si>
  <si>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</si>
  <si>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</si>
  <si>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</si>
  <si>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</si>
  <si>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</si>
  <si>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</si>
  <si>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</si>
  <si>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</si>
  <si>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</si>
  <si>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</si>
  <si>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</si>
  <si>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</si>
  <si>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</si>
  <si>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</si>
  <si>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</si>
  <si>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</si>
  <si>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</si>
  <si>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</si>
  <si>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</si>
  <si>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</si>
  <si>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</si>
  <si>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</si>
  <si>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</si>
  <si>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</si>
  <si>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</si>
  <si>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</si>
  <si>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</si>
  <si>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</si>
  <si>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</si>
  <si>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</si>
  <si>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</si>
  <si>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</si>
  <si>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</si>
  <si>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</si>
  <si>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</si>
  <si>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</si>
  <si>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</si>
  <si>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</si>
  <si>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</si>
  <si>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</si>
  <si>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</si>
  <si>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</si>
  <si>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</si>
  <si>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</si>
  <si>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</si>
  <si>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</si>
  <si>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</si>
  <si>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</si>
  <si>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</si>
  <si>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</si>
  <si>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</si>
  <si>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</si>
  <si>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</si>
  <si>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</si>
  <si>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</si>
  <si>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</si>
  <si>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</si>
  <si>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</si>
  <si>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</si>
  <si>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</si>
  <si>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</si>
  <si>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</si>
  <si>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</si>
  <si>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</si>
  <si>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</si>
  <si>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</si>
  <si>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</si>
  <si>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</si>
  <si>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</si>
  <si>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</si>
  <si>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</si>
  <si>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</si>
  <si>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</si>
  <si>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</si>
  <si>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</si>
  <si>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</si>
  <si>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</si>
  <si>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</si>
  <si>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</si>
  <si>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</si>
  <si>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</si>
  <si>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</si>
  <si>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</si>
  <si>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</si>
  <si>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</si>
  <si>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</si>
  <si>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</si>
  <si>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</si>
  <si>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</si>
  <si>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</si>
  <si>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</si>
  <si>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</si>
  <si>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</si>
  <si>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</si>
  <si>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</si>
  <si>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</si>
  <si>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</si>
  <si>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</si>
  <si>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</si>
  <si>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</si>
  <si>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</si>
  <si>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</si>
  <si>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</si>
  <si>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</si>
  <si>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</si>
  <si>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</si>
  <si>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</si>
  <si>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</si>
  <si>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</si>
  <si>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</si>
  <si>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</si>
  <si>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</si>
  <si>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</si>
  <si>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</si>
  <si>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</si>
  <si>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</si>
  <si>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</si>
  <si>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</si>
  <si>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</si>
  <si>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</si>
  <si>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</si>
  <si>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</si>
  <si>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</si>
  <si>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</si>
  <si>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</si>
  <si>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</si>
  <si>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</si>
  <si>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</si>
  <si>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</si>
  <si>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</si>
  <si>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</si>
  <si>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</si>
  <si>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</si>
  <si>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</si>
  <si>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</si>
  <si>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</si>
  <si>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</si>
  <si>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</si>
  <si>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</si>
  <si>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</si>
  <si>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</si>
  <si>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</si>
  <si>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</si>
  <si>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</si>
  <si>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</si>
  <si>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</si>
  <si>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</si>
  <si>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</si>
  <si>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</si>
  <si>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</si>
  <si>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</si>
  <si>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</si>
  <si>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</si>
  <si>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</si>
  <si>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</si>
  <si>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</si>
  <si>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</si>
  <si>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</si>
  <si>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</si>
  <si>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</si>
  <si>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</si>
  <si>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</si>
  <si>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</si>
  <si>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</si>
  <si>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</si>
  <si>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</si>
  <si>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</si>
  <si>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</si>
  <si>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</si>
  <si>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</si>
  <si>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</si>
  <si>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</si>
  <si>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</si>
  <si>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</si>
  <si>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</si>
  <si>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</si>
  <si>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</si>
  <si>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</si>
  <si>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</si>
  <si>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</si>
  <si>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</si>
  <si>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</si>
  <si>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</si>
  <si>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</si>
  <si>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</si>
  <si>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</si>
  <si>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</si>
  <si>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</si>
  <si>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</si>
  <si>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</si>
  <si>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</si>
  <si>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</si>
  <si>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</si>
  <si>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</si>
  <si>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</si>
  <si>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</si>
  <si>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</si>
  <si>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</si>
  <si>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</si>
  <si>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</si>
  <si>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</si>
  <si>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</si>
  <si>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</si>
  <si>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</si>
  <si>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</si>
  <si>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</si>
  <si>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</si>
  <si>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</si>
  <si>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</si>
  <si>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</si>
  <si>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</si>
  <si>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</si>
  <si>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</si>
  <si>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</si>
  <si>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</si>
  <si>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</si>
  <si>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</si>
  <si>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</si>
  <si>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</si>
  <si>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</si>
  <si>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</si>
  <si>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</si>
  <si>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</si>
  <si>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</si>
  <si>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</si>
  <si>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</si>
  <si>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</si>
  <si>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</si>
  <si>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</si>
  <si>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</si>
  <si>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</si>
  <si>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</si>
  <si>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</si>
  <si>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</si>
  <si>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</si>
  <si>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</si>
  <si>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</si>
  <si>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</si>
  <si>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</si>
  <si>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</si>
  <si>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</si>
  <si>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</si>
  <si>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</si>
  <si>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</si>
  <si>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</si>
  <si>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</si>
  <si>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</si>
  <si>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</si>
  <si>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</si>
  <si>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</si>
  <si>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</si>
  <si>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</si>
  <si>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</si>
  <si>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</si>
  <si>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</si>
  <si>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</si>
  <si>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</si>
  <si>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</si>
  <si>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</si>
  <si>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</si>
  <si>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</si>
  <si>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</si>
  <si>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</si>
  <si>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</si>
  <si>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</si>
  <si>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</si>
  <si>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</si>
  <si>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</si>
  <si>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</si>
  <si>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</si>
  <si>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</si>
  <si>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</si>
  <si>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</si>
  <si>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</si>
  <si>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</si>
  <si>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</si>
  <si>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</si>
  <si>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</si>
  <si>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</si>
  <si>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</si>
  <si>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</si>
  <si>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</si>
  <si>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</si>
  <si>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</si>
  <si>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</si>
  <si>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</si>
  <si>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</si>
  <si>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</si>
  <si>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</si>
  <si>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</si>
  <si>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</si>
  <si>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</si>
  <si>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</si>
  <si>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</si>
  <si>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</si>
  <si>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</si>
  <si>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</si>
  <si>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</si>
  <si>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</si>
  <si>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</si>
  <si>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</si>
  <si>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</si>
  <si>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</si>
  <si>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</si>
  <si>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</si>
  <si>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</si>
  <si>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</si>
  <si>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</si>
  <si>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</si>
  <si>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</si>
  <si>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</si>
  <si>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</si>
  <si>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</si>
  <si>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</si>
  <si>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</si>
  <si>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</si>
  <si>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</si>
  <si>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</si>
  <si>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</si>
  <si>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</si>
  <si>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</si>
  <si>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</si>
  <si>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</si>
  <si>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</si>
  <si>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</si>
  <si>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</si>
  <si>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</si>
  <si>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</si>
  <si>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</si>
  <si>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</si>
  <si>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</si>
  <si>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</si>
  <si>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</si>
  <si>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</si>
  <si>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</si>
  <si>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</si>
  <si>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</si>
  <si>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</si>
  <si>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</si>
  <si>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</si>
  <si>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</si>
  <si>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</si>
  <si>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</si>
  <si>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</si>
  <si>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</si>
  <si>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</si>
  <si>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</si>
  <si>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</si>
  <si>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</si>
  <si>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</si>
  <si>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</si>
  <si>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</si>
  <si>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</si>
  <si>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</si>
  <si>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</si>
  <si>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</si>
  <si>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</si>
  <si>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</si>
  <si>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</si>
  <si>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</si>
  <si>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</si>
  <si>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</si>
  <si>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</si>
  <si>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</si>
  <si>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</si>
  <si>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</si>
  <si>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</si>
  <si>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</si>
  <si>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</si>
  <si>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</si>
  <si>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</si>
  <si>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</si>
  <si>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</si>
  <si>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</si>
  <si>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</si>
  <si>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</si>
  <si>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</si>
  <si>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</si>
  <si>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</si>
  <si>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</si>
  <si>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</si>
  <si>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</si>
  <si>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</si>
  <si>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</si>
  <si>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</si>
  <si>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</si>
  <si>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</si>
  <si>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</si>
  <si>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</si>
  <si>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</si>
  <si>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</si>
  <si>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</si>
  <si>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</si>
  <si>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</si>
  <si>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</si>
  <si>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</si>
  <si>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</si>
  <si>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</si>
  <si>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</si>
  <si>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</si>
  <si>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</si>
  <si>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</si>
  <si>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</si>
  <si>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</si>
  <si>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</si>
  <si>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</si>
  <si>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</si>
  <si>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</si>
  <si>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</si>
  <si>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</si>
  <si>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</si>
  <si>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</si>
  <si>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</si>
  <si>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</si>
  <si>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</si>
  <si>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</si>
  <si>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</si>
  <si>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</si>
  <si>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</si>
  <si>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</si>
  <si>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</si>
  <si>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</si>
  <si>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</si>
  <si>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</si>
  <si>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</si>
  <si>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</si>
  <si>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</si>
  <si>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</si>
  <si>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</si>
  <si>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</si>
  <si>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</si>
  <si>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</si>
  <si>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</si>
  <si>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</si>
  <si>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</si>
  <si>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</si>
  <si>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</si>
  <si>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</si>
  <si>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</si>
  <si>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</si>
  <si>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</si>
  <si>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</si>
  <si>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</si>
  <si>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</si>
  <si>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</si>
  <si>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</si>
  <si>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</si>
  <si>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</si>
  <si>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</si>
  <si>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</si>
  <si>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</si>
  <si>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</si>
  <si>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</si>
  <si>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</si>
  <si>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</si>
  <si>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</si>
  <si>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</si>
  <si>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</si>
  <si>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</si>
  <si>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</si>
  <si>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</si>
  <si>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</si>
  <si>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</si>
  <si>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</si>
  <si>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</si>
  <si>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</si>
  <si>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</si>
  <si>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</si>
  <si>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</si>
  <si>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</si>
  <si>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</si>
  <si>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</si>
  <si>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</si>
  <si>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</si>
  <si>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</si>
  <si>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</si>
  <si>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</si>
  <si>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</si>
  <si>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</si>
  <si>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</si>
  <si>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</si>
  <si>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</si>
  <si>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</si>
  <si>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</si>
  <si>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</si>
  <si>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</si>
  <si>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</si>
  <si>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</si>
  <si>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</si>
  <si>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</si>
  <si>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</si>
  <si>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</si>
  <si>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</si>
  <si>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</si>
  <si>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</si>
  <si>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</si>
  <si>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</si>
  <si>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</si>
  <si>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</si>
  <si>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</si>
  <si>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</si>
  <si>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</si>
  <si>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</si>
  <si>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</si>
  <si>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</si>
  <si>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</si>
  <si>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</si>
  <si>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</si>
  <si>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</si>
  <si>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</si>
  <si>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</si>
  <si>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</si>
  <si>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</si>
  <si>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</si>
  <si>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</si>
  <si>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</si>
  <si>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</si>
  <si>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</si>
  <si>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</si>
  <si>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</si>
  <si>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</si>
  <si>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</si>
  <si>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</si>
  <si>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</si>
  <si>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</si>
  <si>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</si>
  <si>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</si>
  <si>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</si>
  <si>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</si>
  <si>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</si>
  <si>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</si>
  <si>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</si>
  <si>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</si>
  <si>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</si>
  <si>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</si>
  <si>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</si>
  <si>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</si>
  <si>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</si>
  <si>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</si>
  <si>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</si>
  <si>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</si>
  <si>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</si>
  <si>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</si>
  <si>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</si>
  <si>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</si>
  <si>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</si>
  <si>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</si>
  <si>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</si>
  <si>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</si>
  <si>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</si>
  <si>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</si>
  <si>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</si>
  <si>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</si>
  <si>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</si>
  <si>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</si>
  <si>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</si>
  <si>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</si>
  <si>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</si>
  <si>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</si>
  <si>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</si>
  <si>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</si>
  <si>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</si>
  <si>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</si>
  <si>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</si>
  <si>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</si>
  <si>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</si>
  <si>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</si>
  <si>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</si>
  <si>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</si>
  <si>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</si>
  <si>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</si>
  <si>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</si>
  <si>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</si>
  <si>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</si>
  <si>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</si>
  <si>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</si>
  <si>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</si>
  <si>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</si>
  <si>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</si>
  <si>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</si>
  <si>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</si>
  <si>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</si>
  <si>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</si>
  <si>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</si>
  <si>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</si>
  <si>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</si>
  <si>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</si>
  <si>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</si>
  <si>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</si>
  <si>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</si>
  <si>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</si>
  <si>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</si>
  <si>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</si>
  <si>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</si>
  <si>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</si>
  <si>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</si>
  <si>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</si>
  <si>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</si>
  <si>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</si>
  <si>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</si>
  <si>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</si>
  <si>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</si>
  <si>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</si>
  <si>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</si>
  <si>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</si>
  <si>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</si>
  <si>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</si>
  <si>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</si>
  <si>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</si>
  <si>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</si>
  <si>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</si>
  <si>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</si>
  <si>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</si>
  <si>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</si>
  <si>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</si>
  <si>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</si>
  <si>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</si>
  <si>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</si>
  <si>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</si>
  <si>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</si>
  <si>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</si>
  <si>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</si>
  <si>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</si>
  <si>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</si>
  <si>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</si>
  <si>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</si>
  <si>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</si>
  <si>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</si>
  <si>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</si>
  <si>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</si>
  <si>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</si>
  <si>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</si>
  <si>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</si>
  <si>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</si>
  <si>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</si>
  <si>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</si>
  <si>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</si>
  <si>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</si>
  <si>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</si>
  <si>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</si>
  <si>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</si>
  <si>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</si>
  <si>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</si>
  <si>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</si>
  <si>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</si>
  <si>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</si>
  <si>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</si>
  <si>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</si>
  <si>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</si>
  <si>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</si>
  <si>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</si>
  <si>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</si>
  <si>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</si>
  <si>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</si>
  <si>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</si>
  <si>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</si>
  <si>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</si>
  <si>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</si>
  <si>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</si>
  <si>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</si>
  <si>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</si>
  <si>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</si>
  <si>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</si>
  <si>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</si>
  <si>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</si>
  <si>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</si>
  <si>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</si>
  <si>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</si>
  <si>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</si>
  <si>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</si>
  <si>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</si>
  <si>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</si>
  <si>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</si>
  <si>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</si>
  <si>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</si>
  <si>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</si>
  <si>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</si>
  <si>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</si>
  <si>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</si>
  <si>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</si>
  <si>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</si>
  <si>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</si>
  <si>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</si>
  <si>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</si>
  <si>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</si>
  <si>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</si>
  <si>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</si>
  <si>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</si>
  <si>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</si>
  <si>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</si>
  <si>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</si>
  <si>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</si>
  <si>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</si>
  <si>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</si>
  <si>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</si>
  <si>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</si>
  <si>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</si>
  <si>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</si>
  <si>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</si>
  <si>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</si>
  <si>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</si>
  <si>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</si>
  <si>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</si>
  <si>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</si>
  <si>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</si>
  <si>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</si>
  <si>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</si>
  <si>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</si>
  <si>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</si>
  <si>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</si>
  <si>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</si>
  <si>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</si>
  <si>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</si>
  <si>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</si>
  <si>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</si>
  <si>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</si>
  <si>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</si>
  <si>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</si>
  <si>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</si>
  <si>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</si>
  <si>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</si>
  <si>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</si>
  <si>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</si>
  <si>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</si>
  <si>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</si>
  <si>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</si>
  <si>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</si>
  <si>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</si>
  <si>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</si>
  <si>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</si>
  <si>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</si>
  <si>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</si>
  <si>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</si>
  <si>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</si>
  <si>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</si>
  <si>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</si>
  <si>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</si>
  <si>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</si>
  <si>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</si>
  <si>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</si>
  <si>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</si>
  <si>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</si>
  <si>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</si>
  <si>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</si>
  <si>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</si>
  <si>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</si>
  <si>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</si>
  <si>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</si>
  <si>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</si>
  <si>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</si>
  <si>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</si>
  <si>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</si>
  <si>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</si>
  <si>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</si>
  <si>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</si>
  <si>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</si>
  <si>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</si>
  <si>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</si>
  <si>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</si>
  <si>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</si>
  <si>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</si>
  <si>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</si>
  <si>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</si>
  <si>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</si>
  <si>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</si>
  <si>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</si>
  <si>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</si>
  <si>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</si>
  <si>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</si>
  <si>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</si>
  <si>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</si>
  <si>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</si>
  <si>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</si>
  <si>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</si>
  <si>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</si>
  <si>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</si>
  <si>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</si>
  <si>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</si>
  <si>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</si>
  <si>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</si>
  <si>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</si>
  <si>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</si>
  <si>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</si>
  <si>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</si>
  <si>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</si>
  <si>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</si>
  <si>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</si>
  <si>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</si>
  <si>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</si>
  <si>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</si>
  <si>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</si>
  <si>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</si>
  <si>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</si>
  <si>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</si>
  <si>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</si>
  <si>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</si>
  <si>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</si>
  <si>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</si>
  <si>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</si>
  <si>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</si>
  <si>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</si>
  <si>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</si>
  <si>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</si>
  <si>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</si>
  <si>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</si>
  <si>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</si>
  <si>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</si>
  <si>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</si>
  <si>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</si>
  <si>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</si>
  <si>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</si>
  <si>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</si>
  <si>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</si>
  <si>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</si>
  <si>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</si>
  <si>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</si>
  <si>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</si>
  <si>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</si>
  <si>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</si>
  <si>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</si>
  <si>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</si>
  <si>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</si>
  <si>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</si>
  <si>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</si>
  <si>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</si>
  <si>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</si>
  <si>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</si>
  <si>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</si>
  <si>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</si>
  <si>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</si>
  <si>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</si>
  <si>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</si>
  <si>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</si>
  <si>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</si>
  <si>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</si>
  <si>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</si>
  <si>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</si>
  <si>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</si>
  <si>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</si>
  <si>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</si>
  <si>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</si>
  <si>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</si>
  <si>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</si>
  <si>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</si>
  <si>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</si>
  <si>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</si>
  <si>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</si>
  <si>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</si>
  <si>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</si>
  <si>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</si>
  <si>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</si>
  <si>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</si>
  <si>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</si>
  <si>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</si>
  <si>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</si>
  <si>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</si>
  <si>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</si>
  <si>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</si>
  <si>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</si>
  <si>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</si>
  <si>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</si>
  <si>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</si>
  <si>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</si>
  <si>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</si>
  <si>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</si>
  <si>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</si>
  <si>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</si>
  <si>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</si>
  <si>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</si>
  <si>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</si>
  <si>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</si>
  <si>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</si>
  <si>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</si>
  <si>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</si>
  <si>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</si>
  <si>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</si>
  <si>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</si>
  <si>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</si>
  <si>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</si>
  <si>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</si>
  <si>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</si>
  <si>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</si>
  <si>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</si>
  <si>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</si>
  <si>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</si>
  <si>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</si>
  <si>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</si>
  <si>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</si>
  <si>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</si>
  <si>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</si>
  <si>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</si>
  <si>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</si>
  <si>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</si>
  <si>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</si>
  <si>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</si>
  <si>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</si>
  <si>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</si>
  <si>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</si>
  <si>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</si>
  <si>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</si>
  <si>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</si>
  <si>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</si>
  <si>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</si>
  <si>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</si>
  <si>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</si>
  <si>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</si>
  <si>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</si>
  <si>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</si>
  <si>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</si>
  <si>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</si>
  <si>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</si>
  <si>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</si>
  <si>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</si>
  <si>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</si>
  <si>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</si>
  <si>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</si>
  <si>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</si>
  <si>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</si>
  <si>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</si>
  <si>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</si>
  <si>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</si>
  <si>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</si>
  <si>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</si>
  <si>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</si>
  <si>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</si>
  <si>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</si>
  <si>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</si>
  <si>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</si>
  <si>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</si>
  <si>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</si>
  <si>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</si>
  <si>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</si>
  <si>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</si>
  <si>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</si>
  <si>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</si>
  <si>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</si>
  <si>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</si>
  <si>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</si>
  <si>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</si>
  <si>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</si>
  <si>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</si>
  <si>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</si>
  <si>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</si>
  <si>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</si>
  <si>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</si>
  <si>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</si>
  <si>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</si>
  <si>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</si>
  <si>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</si>
  <si>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</si>
  <si>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</si>
  <si>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</si>
  <si>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</si>
  <si>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</si>
  <si>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</si>
  <si>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</si>
  <si>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</si>
  <si>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</si>
  <si>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</si>
  <si>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</si>
  <si>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</si>
  <si>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</si>
  <si>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</si>
  <si>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</si>
  <si>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</si>
  <si>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</si>
  <si>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</si>
  <si>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</si>
  <si>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</si>
  <si>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</si>
  <si>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</si>
  <si>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</si>
  <si>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</si>
  <si>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</si>
  <si>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</si>
  <si>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</si>
  <si>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</si>
  <si>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</si>
  <si>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</si>
  <si>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</si>
  <si>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</si>
  <si>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</si>
  <si>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</si>
  <si>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</si>
  <si>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</si>
  <si>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</si>
  <si>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</si>
  <si>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</si>
  <si>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</si>
  <si>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</si>
  <si>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</si>
  <si>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</si>
  <si>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</si>
  <si>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</si>
  <si>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</si>
  <si>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</si>
  <si>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</si>
  <si>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</si>
  <si>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</si>
  <si>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</si>
  <si>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</si>
  <si>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</si>
  <si>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</si>
  <si>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</si>
  <si>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</si>
  <si>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</si>
  <si>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</si>
  <si>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</si>
  <si>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</si>
  <si>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</si>
  <si>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</si>
  <si>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</si>
  <si>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</si>
  <si>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</si>
  <si>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</si>
  <si>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</si>
  <si>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</si>
  <si>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</si>
  <si>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</si>
  <si>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</si>
  <si>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</si>
  <si>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</si>
  <si>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</si>
  <si>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</si>
  <si>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</si>
  <si>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</si>
  <si>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</si>
  <si>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</si>
  <si>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</si>
  <si>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</si>
  <si>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</si>
  <si>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</si>
  <si>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</si>
  <si>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</si>
  <si>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</si>
  <si>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</si>
  <si>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</si>
  <si>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</si>
  <si>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</si>
  <si>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</si>
  <si>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</si>
  <si>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</si>
  <si>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</si>
  <si>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</si>
  <si>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</si>
  <si>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</si>
  <si>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</si>
  <si>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</si>
  <si>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</si>
  <si>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</si>
  <si>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</si>
  <si>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</si>
  <si>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</si>
  <si>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</si>
  <si>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</si>
  <si>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</si>
  <si>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</si>
  <si>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</si>
  <si>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</si>
  <si>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</si>
  <si>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</si>
  <si>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</si>
  <si>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</si>
  <si>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</si>
  <si>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</si>
  <si>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</si>
  <si>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</si>
  <si>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</si>
  <si>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</si>
  <si>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</si>
  <si>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</si>
  <si>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</si>
  <si>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</si>
  <si>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</si>
  <si>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</si>
  <si>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</si>
  <si>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</si>
  <si>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</si>
  <si>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</si>
  <si>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</si>
  <si>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</si>
  <si>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</si>
  <si>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</si>
  <si>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</si>
  <si>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</si>
  <si>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</si>
  <si>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</si>
  <si>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</si>
  <si>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</si>
  <si>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</si>
  <si>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</si>
  <si>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</si>
  <si>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</si>
  <si>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</si>
  <si>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</si>
  <si>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</si>
  <si>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</si>
  <si>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</si>
  <si>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</si>
  <si>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</si>
  <si>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</si>
  <si>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</si>
  <si>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</si>
  <si>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</si>
  <si>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</si>
  <si>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</si>
  <si>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</si>
  <si>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</si>
  <si>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</si>
  <si>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</si>
  <si>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</si>
  <si>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</si>
  <si>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</si>
  <si>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</si>
  <si>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</si>
  <si>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</si>
  <si>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</si>
  <si>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</si>
  <si>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</si>
  <si>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</si>
  <si>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</si>
  <si>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</si>
  <si>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</si>
  <si>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</si>
  <si>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</si>
  <si>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</si>
  <si>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</si>
  <si>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</si>
  <si>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</si>
  <si>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</si>
  <si>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</si>
  <si>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</si>
  <si>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</si>
  <si>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</si>
  <si>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</si>
  <si>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</si>
  <si>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</si>
  <si>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</si>
  <si>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</si>
  <si>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</si>
  <si>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</si>
  <si>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</si>
  <si>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</si>
  <si>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</si>
  <si>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</si>
  <si>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</si>
  <si>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</si>
  <si>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</si>
  <si>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</si>
  <si>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</si>
  <si>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</si>
  <si>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</si>
  <si>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</si>
  <si>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</si>
  <si>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</si>
  <si>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</si>
  <si>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</si>
  <si>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</si>
  <si>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</si>
  <si>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</si>
  <si>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</si>
  <si>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</si>
  <si>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</si>
  <si>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</si>
  <si>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</si>
  <si>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</si>
  <si>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</si>
  <si>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</si>
  <si>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</si>
  <si>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</si>
  <si>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</si>
  <si>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</si>
  <si>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</si>
  <si>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</si>
  <si>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</si>
  <si>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</si>
  <si>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</si>
  <si>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</si>
  <si>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</si>
  <si>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</si>
  <si>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</si>
  <si>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</si>
  <si>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</si>
  <si>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</si>
  <si>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</si>
  <si>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</si>
  <si>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</si>
  <si>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</si>
  <si>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</si>
  <si>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</si>
  <si>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</si>
  <si>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</si>
  <si>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</si>
  <si>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</si>
  <si>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</si>
  <si>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</si>
  <si>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</si>
  <si>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</si>
  <si>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</si>
  <si>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</si>
  <si>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</si>
  <si>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</si>
  <si>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</si>
  <si>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</si>
  <si>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</si>
  <si>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</si>
  <si>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</si>
  <si>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</si>
  <si>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</si>
  <si>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</si>
  <si>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</si>
  <si>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</si>
  <si>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</si>
  <si>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</si>
  <si>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</si>
  <si>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</si>
  <si>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</si>
  <si>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</si>
  <si>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</si>
  <si>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</si>
  <si>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</si>
  <si>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</si>
  <si>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</si>
  <si>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</si>
  <si>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</si>
  <si>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</si>
  <si>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</si>
  <si>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</si>
  <si>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</si>
  <si>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</si>
  <si>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</si>
  <si>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</si>
  <si>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</si>
  <si>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</si>
  <si>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</si>
  <si>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</si>
  <si>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</si>
  <si>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</si>
  <si>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</si>
  <si>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</si>
  <si>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</si>
  <si>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</si>
  <si>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</si>
  <si>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</si>
  <si>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</si>
  <si>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</si>
  <si>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</si>
  <si>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</si>
  <si>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</si>
  <si>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</si>
  <si>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</si>
  <si>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</si>
  <si>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</si>
  <si>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</si>
  <si>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</si>
  <si>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</si>
  <si>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</si>
  <si>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</si>
  <si>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</si>
  <si>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</si>
  <si>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</si>
  <si>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</si>
  <si>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</si>
  <si>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</si>
  <si>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</si>
  <si>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</si>
  <si>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</si>
  <si>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</si>
  <si>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</si>
  <si>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</si>
  <si>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</si>
  <si>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</si>
  <si>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</si>
  <si>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</si>
  <si>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</si>
  <si>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</si>
  <si>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</si>
  <si>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</si>
  <si>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</si>
  <si>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</si>
  <si>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</si>
  <si>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</si>
  <si>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</si>
  <si>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</si>
  <si>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</si>
  <si>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</si>
  <si>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</si>
  <si>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</si>
  <si>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</si>
  <si>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</si>
  <si>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</si>
  <si>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</si>
  <si>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</si>
  <si>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</si>
  <si>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</si>
  <si>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</si>
  <si>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</si>
  <si>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</si>
  <si>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</si>
  <si>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</si>
  <si>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</si>
  <si>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</si>
  <si>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</si>
  <si>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</si>
  <si>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</si>
  <si>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</si>
  <si>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</si>
  <si>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</si>
  <si>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</si>
  <si>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</si>
  <si>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</si>
  <si>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</si>
  <si>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</si>
  <si>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</si>
  <si>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</si>
  <si>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</si>
  <si>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</si>
  <si>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</si>
  <si>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</si>
  <si>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</si>
  <si>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</si>
  <si>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</si>
  <si>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</si>
  <si>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</si>
  <si>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</si>
  <si>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</si>
  <si>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</si>
  <si>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</si>
  <si>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</si>
  <si>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</si>
  <si>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</si>
  <si>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</si>
  <si>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</si>
  <si>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</si>
  <si>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</si>
  <si>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</si>
  <si>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</si>
  <si>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</si>
  <si>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</si>
  <si>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</si>
  <si>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</si>
  <si>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</si>
  <si>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</si>
  <si>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</si>
  <si>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</si>
  <si>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</si>
  <si>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</si>
  <si>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</si>
  <si>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</si>
  <si>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</si>
  <si>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</si>
  <si>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</si>
  <si>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</si>
  <si>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</si>
  <si>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</si>
  <si>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</si>
  <si>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</si>
  <si>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</si>
  <si>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</si>
  <si>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</si>
  <si>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</si>
  <si>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</si>
  <si>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</si>
  <si>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</si>
  <si>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</si>
  <si>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</si>
  <si>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</si>
  <si>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</si>
  <si>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</si>
  <si>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</si>
  <si>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</si>
  <si>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</si>
  <si>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</si>
  <si>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</si>
  <si>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</si>
  <si>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</si>
  <si>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</si>
  <si>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</si>
  <si>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</si>
  <si>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</si>
  <si>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</si>
  <si>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</si>
  <si>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</si>
  <si>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</si>
  <si>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</si>
  <si>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</si>
  <si>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</si>
  <si>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</si>
  <si>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</si>
  <si>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</si>
  <si>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</si>
  <si>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</si>
  <si>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</si>
  <si>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</si>
  <si>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</si>
  <si>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</si>
  <si>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</si>
  <si>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</si>
  <si>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</si>
  <si>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</si>
  <si>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</si>
  <si>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</si>
  <si>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</si>
  <si>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</si>
  <si>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</si>
  <si>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</si>
  <si>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</si>
  <si>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</si>
  <si>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</si>
  <si>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</si>
  <si>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</si>
  <si>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</si>
  <si>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</si>
  <si>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</si>
  <si>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</si>
  <si>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</si>
  <si>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</si>
  <si>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</si>
  <si>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</si>
  <si>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</si>
  <si>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</si>
  <si>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</si>
  <si>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</si>
  <si>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</si>
  <si>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</si>
  <si>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</si>
  <si>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</si>
  <si>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</si>
  <si>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</si>
  <si>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</si>
  <si>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</si>
  <si>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</si>
  <si>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</si>
  <si>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</si>
  <si>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</si>
  <si>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</si>
  <si>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</si>
  <si>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</si>
  <si>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</si>
  <si>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</si>
  <si>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</si>
  <si>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</si>
  <si>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</si>
  <si>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</si>
  <si>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</si>
  <si>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</si>
  <si>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</si>
  <si>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</si>
  <si>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</si>
  <si>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</si>
  <si>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</si>
  <si>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</si>
  <si>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</si>
  <si>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</si>
  <si>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</si>
  <si>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</si>
  <si>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</si>
  <si>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</si>
  <si>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</si>
  <si>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</si>
  <si>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</si>
  <si>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</si>
  <si>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</si>
  <si>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</si>
  <si>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</si>
  <si>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</si>
  <si>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</si>
  <si>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</si>
  <si>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</si>
  <si>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</si>
  <si>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</si>
  <si>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</si>
  <si>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</si>
  <si>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</si>
  <si>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</si>
  <si>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</si>
  <si>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</si>
  <si>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</si>
  <si>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</si>
  <si>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</si>
  <si>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</si>
  <si>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</si>
  <si>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</si>
  <si>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</si>
  <si>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</si>
  <si>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</si>
  <si>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</si>
  <si>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</si>
  <si>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</si>
  <si>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</si>
  <si>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</si>
  <si>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</si>
  <si>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</si>
  <si>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</si>
  <si>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</si>
  <si>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</si>
  <si>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</si>
  <si>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</si>
  <si>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</si>
  <si>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</si>
  <si>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</si>
  <si>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</si>
  <si>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</si>
  <si>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</si>
  <si>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</si>
  <si>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</si>
  <si>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</si>
  <si>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</si>
  <si>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</si>
  <si>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</si>
  <si>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</si>
  <si>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</si>
  <si>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</si>
  <si>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</si>
  <si>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</si>
  <si>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</si>
  <si>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</si>
  <si>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</si>
  <si>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</si>
  <si>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</si>
  <si>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</si>
  <si>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</si>
  <si>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</si>
  <si>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</si>
  <si>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</si>
  <si>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</si>
  <si>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</si>
  <si>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</si>
  <si>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</si>
  <si>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</si>
  <si>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</si>
  <si>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</si>
  <si>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</si>
  <si>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</si>
  <si>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</si>
  <si>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</si>
  <si>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</si>
  <si>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</si>
  <si>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</si>
  <si>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</si>
  <si>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</si>
  <si>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</si>
  <si>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</si>
  <si>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</si>
  <si>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</si>
  <si>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</si>
  <si>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</si>
  <si>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</si>
  <si>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</si>
  <si>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</si>
  <si>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</si>
  <si>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</si>
  <si>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</si>
  <si>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</si>
  <si>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</si>
  <si>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</si>
  <si>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</si>
  <si>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</si>
  <si>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</si>
  <si>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</si>
  <si>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</si>
  <si>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</si>
  <si>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</si>
  <si>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</si>
  <si>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</si>
  <si>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</si>
  <si>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</si>
  <si>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</si>
  <si>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</si>
  <si>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</si>
  <si>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</si>
  <si>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</si>
  <si>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</si>
  <si>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</si>
  <si>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</si>
  <si>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</si>
  <si>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</si>
  <si>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</si>
  <si>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</si>
  <si>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</si>
  <si>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</si>
  <si>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</si>
  <si>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</si>
  <si>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</si>
  <si>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</si>
  <si>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</si>
  <si>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</si>
  <si>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</si>
  <si>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</si>
  <si>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</si>
  <si>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</si>
  <si>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</si>
  <si>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</si>
  <si>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</si>
  <si>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</si>
  <si>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</si>
  <si>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</si>
  <si>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</si>
  <si>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</si>
  <si>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</si>
  <si>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</si>
  <si>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</si>
  <si>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</si>
  <si>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</si>
  <si>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</si>
  <si>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</si>
  <si>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</si>
  <si>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</si>
  <si>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</si>
  <si>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</si>
  <si>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</si>
  <si>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</si>
  <si>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</si>
  <si>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</si>
  <si>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</si>
  <si>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</si>
  <si>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</si>
  <si>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</si>
  <si>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</si>
  <si>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</si>
  <si>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</si>
  <si>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</si>
  <si>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</si>
  <si>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</si>
  <si>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</si>
  <si>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</si>
  <si>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</si>
  <si>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</si>
  <si>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</si>
  <si>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</si>
  <si>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</si>
  <si>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</si>
  <si>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</si>
  <si>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</si>
  <si>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</si>
  <si>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</si>
  <si>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</si>
  <si>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</si>
  <si>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</si>
  <si>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</si>
  <si>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</si>
  <si>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</si>
  <si>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</si>
  <si>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</si>
  <si>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</si>
  <si>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</si>
  <si>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</si>
  <si>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</si>
  <si>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</si>
  <si>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</si>
  <si>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</si>
  <si>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</si>
  <si>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</si>
  <si>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</si>
  <si>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</si>
  <si>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</si>
  <si>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</si>
  <si>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</si>
  <si>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</si>
  <si>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</si>
  <si>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</si>
  <si>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</si>
  <si>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</si>
  <si>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</si>
  <si>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</si>
  <si>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</si>
  <si>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</si>
  <si>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</si>
  <si>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</si>
  <si>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</si>
  <si>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</si>
  <si>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</si>
  <si>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</si>
  <si>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</si>
  <si>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</si>
  <si>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</si>
  <si>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</si>
  <si>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</si>
  <si>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</si>
  <si>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</si>
  <si>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</si>
  <si>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</si>
  <si>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</si>
  <si>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</si>
  <si>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</si>
  <si>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</si>
  <si>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</si>
  <si>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</si>
  <si>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</si>
  <si>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</si>
  <si>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</si>
  <si>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</si>
  <si>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</si>
  <si>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</si>
  <si>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</si>
  <si>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</si>
  <si>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</si>
  <si>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</si>
  <si>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</si>
  <si>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</si>
  <si>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</si>
  <si>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</si>
  <si>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</si>
  <si>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</si>
  <si>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</si>
  <si>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</si>
  <si>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</si>
  <si>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</si>
  <si>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</si>
  <si>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</si>
  <si>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</si>
  <si>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</si>
  <si>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</si>
  <si>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</si>
  <si>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</si>
  <si>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</si>
  <si>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</si>
  <si>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</si>
  <si>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</si>
  <si>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</si>
  <si>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</si>
  <si>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</si>
  <si>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</si>
  <si>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</si>
  <si>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</si>
  <si>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</si>
  <si>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</si>
  <si>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</si>
  <si>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</si>
  <si>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</si>
  <si>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</si>
  <si>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</si>
  <si>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</si>
  <si>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</si>
  <si>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</si>
  <si>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</si>
  <si>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</si>
  <si>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</si>
  <si>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</si>
  <si>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</si>
  <si>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</si>
  <si>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</si>
  <si>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</si>
  <si>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</si>
  <si>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</si>
  <si>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</si>
  <si>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</si>
  <si>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</si>
  <si>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</si>
  <si>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</si>
  <si>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</si>
  <si>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</si>
  <si>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</si>
  <si>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</si>
  <si>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</si>
  <si>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</si>
  <si>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</si>
  <si>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</si>
  <si>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</si>
  <si>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</si>
  <si>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</si>
  <si>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</si>
  <si>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</si>
  <si>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</si>
  <si>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</si>
  <si>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</si>
  <si>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</si>
  <si>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</si>
  <si>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</si>
  <si>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</si>
  <si>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</si>
  <si>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</si>
  <si>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</si>
  <si>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</si>
  <si>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</si>
  <si>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</si>
  <si>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</si>
  <si>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</si>
  <si>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</si>
  <si>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</si>
  <si>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</si>
  <si>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</si>
  <si>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</si>
  <si>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</si>
  <si>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</si>
  <si>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</si>
  <si>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</si>
  <si>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</si>
  <si>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</si>
  <si>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</si>
  <si>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</si>
  <si>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</si>
  <si>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</si>
  <si>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</si>
  <si>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</si>
  <si>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</si>
  <si>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</si>
  <si>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</si>
  <si>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</si>
  <si>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</si>
  <si>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</si>
  <si>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</si>
  <si>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</si>
  <si>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</si>
  <si>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</si>
  <si>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</si>
  <si>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</si>
  <si>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</si>
  <si>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</si>
  <si>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</si>
  <si>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</si>
  <si>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</si>
  <si>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</si>
  <si>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</si>
  <si>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</si>
  <si>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</si>
  <si>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</si>
  <si>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</si>
  <si>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</si>
  <si>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</si>
  <si>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</si>
  <si>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</si>
  <si>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</si>
  <si>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</si>
  <si>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</si>
  <si>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</si>
  <si>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</si>
  <si>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</si>
  <si>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</si>
  <si>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</si>
  <si>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</si>
  <si>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</si>
  <si>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</si>
  <si>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</si>
  <si>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</si>
  <si>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</si>
  <si>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</si>
  <si>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</si>
  <si>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</si>
  <si>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</si>
  <si>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</si>
  <si>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</si>
  <si>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</si>
  <si>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</si>
  <si>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</si>
  <si>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</si>
  <si>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</si>
  <si>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</si>
  <si>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</si>
  <si>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</si>
  <si>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</si>
  <si>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</si>
  <si>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</si>
  <si>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</si>
  <si>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</si>
  <si>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</si>
  <si>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</si>
  <si>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</si>
  <si>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</si>
  <si>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</si>
  <si>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</si>
  <si>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</si>
  <si>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</si>
  <si>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</si>
  <si>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</si>
  <si>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</si>
  <si>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</si>
  <si>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</si>
  <si>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</si>
  <si>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</si>
  <si>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</si>
  <si>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</si>
  <si>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</si>
  <si>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</si>
  <si>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</si>
  <si>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</si>
  <si>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</si>
  <si>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</si>
  <si>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</si>
  <si>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</si>
  <si>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</si>
  <si>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</si>
  <si>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</si>
  <si>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</si>
  <si>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</si>
  <si>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</si>
  <si>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</si>
  <si>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</si>
  <si>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</si>
  <si>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</si>
  <si>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</si>
  <si>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</si>
  <si>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</si>
  <si>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</si>
  <si>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</si>
  <si>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</si>
  <si>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</si>
  <si>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</si>
  <si>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</si>
  <si>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</si>
  <si>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</si>
  <si>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</si>
  <si>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</si>
  <si>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</si>
  <si>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</si>
  <si>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</si>
  <si>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</si>
  <si>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</si>
  <si>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</si>
  <si>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</si>
  <si>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</si>
  <si>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</si>
  <si>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</si>
  <si>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</si>
  <si>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</si>
  <si>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</si>
  <si>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</si>
  <si>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</si>
  <si>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</si>
  <si>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</si>
  <si>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</si>
  <si>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</si>
  <si>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</si>
  <si>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</si>
  <si>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</si>
  <si>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</si>
  <si>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</si>
  <si>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</si>
  <si>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</si>
  <si>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</si>
  <si>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</si>
  <si>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</si>
  <si>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</si>
  <si>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</si>
  <si>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</si>
  <si>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</si>
  <si>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</si>
  <si>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</si>
  <si>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</si>
  <si>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</si>
  <si>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</si>
  <si>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</si>
  <si>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</si>
  <si>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</si>
  <si>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</si>
  <si>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</si>
  <si>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</si>
  <si>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</si>
  <si>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</si>
  <si>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</si>
  <si>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</si>
  <si>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</si>
  <si>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</si>
  <si>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</si>
  <si>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</si>
  <si>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</si>
  <si>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</si>
  <si>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</si>
  <si>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</si>
  <si>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</si>
  <si>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</si>
  <si>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</si>
  <si>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</si>
  <si>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</si>
  <si>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</si>
  <si>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</si>
  <si>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</si>
  <si>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</si>
  <si>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</si>
  <si>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</si>
  <si>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</si>
  <si>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</si>
  <si>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</si>
  <si>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</si>
  <si>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</si>
  <si>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</si>
  <si>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</si>
  <si>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</si>
  <si>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</si>
  <si>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</si>
  <si>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</si>
  <si>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</si>
  <si>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</si>
  <si>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</si>
  <si>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</si>
  <si>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</si>
  <si>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</si>
  <si>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</si>
  <si>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</si>
  <si>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</si>
  <si>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</si>
  <si>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</si>
  <si>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</si>
  <si>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</si>
  <si>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</si>
  <si>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</si>
  <si>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</si>
  <si>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</si>
  <si>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</si>
  <si>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</si>
  <si>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</si>
  <si>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</si>
  <si>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</si>
  <si>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</si>
  <si>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</si>
  <si>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</si>
  <si>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</si>
  <si>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</si>
  <si>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</si>
  <si>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</si>
  <si>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</si>
  <si>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</si>
  <si>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</si>
  <si>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</si>
  <si>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</si>
  <si>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</si>
  <si>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</si>
  <si>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</si>
  <si>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</si>
  <si>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</si>
  <si>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</si>
  <si>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</si>
  <si>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</si>
  <si>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</si>
  <si>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</si>
  <si>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</si>
  <si>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</si>
  <si>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</si>
  <si>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</si>
  <si>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</si>
  <si>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</si>
  <si>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</si>
  <si>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</si>
  <si>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</si>
  <si>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</si>
  <si>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</si>
  <si>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</si>
  <si>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</si>
  <si>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</si>
  <si>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</si>
  <si>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</si>
  <si>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</si>
  <si>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</si>
  <si>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</si>
  <si>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</si>
  <si>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</si>
  <si>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</si>
  <si>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</si>
  <si>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</si>
  <si>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</si>
  <si>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</si>
  <si>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</si>
  <si>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</si>
  <si>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</si>
  <si>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</si>
  <si>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</si>
  <si>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</si>
  <si>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</si>
  <si>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</si>
  <si>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</si>
  <si>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</si>
  <si>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</si>
  <si>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</si>
  <si>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</si>
  <si>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</si>
  <si>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</si>
  <si>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</si>
  <si>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</si>
  <si>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</si>
  <si>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</si>
  <si>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</si>
  <si>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</si>
  <si>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</si>
  <si>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</si>
  <si>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</si>
  <si>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</si>
  <si>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</si>
  <si>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</si>
  <si>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</si>
  <si>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</si>
  <si>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</si>
  <si>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</si>
  <si>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</si>
  <si>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</si>
  <si>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</si>
  <si>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</si>
  <si>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</si>
  <si>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</si>
  <si>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</si>
  <si>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</si>
  <si>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</si>
  <si>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</si>
  <si>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</si>
  <si>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</si>
  <si>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</si>
  <si>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</si>
  <si>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</si>
  <si>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</si>
  <si>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</si>
  <si>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</si>
  <si>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</si>
  <si>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</si>
  <si>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</si>
  <si>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</si>
  <si>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</si>
  <si>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</si>
  <si>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</si>
  <si>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</si>
  <si>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</si>
  <si>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</si>
  <si>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</si>
  <si>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</si>
  <si>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</si>
  <si>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</si>
  <si>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</si>
  <si>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</si>
  <si>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</si>
  <si>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</si>
  <si>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</si>
  <si>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</si>
  <si>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</si>
  <si>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</si>
  <si>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</si>
  <si>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</si>
  <si>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</si>
  <si>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</si>
  <si>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</si>
  <si>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</si>
  <si>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</si>
  <si>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</si>
  <si>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</si>
  <si>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</si>
  <si>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</si>
  <si>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</si>
  <si>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</si>
  <si>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</si>
  <si>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</si>
  <si>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</si>
  <si>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</si>
  <si>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</si>
  <si>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</si>
  <si>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</si>
  <si>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</si>
  <si>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</si>
  <si>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</si>
  <si>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</si>
  <si>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</si>
  <si>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</si>
  <si>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</si>
  <si>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</si>
  <si>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</si>
  <si>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</si>
  <si>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</si>
  <si>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</si>
  <si>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</si>
  <si>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</si>
  <si>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</si>
  <si>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</si>
  <si>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</si>
  <si>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</si>
  <si>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</si>
  <si>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</si>
  <si>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</si>
  <si>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</si>
  <si>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</si>
  <si>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</si>
  <si>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</si>
  <si>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</si>
  <si>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</si>
  <si>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</si>
  <si>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</si>
  <si>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</si>
  <si>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</si>
  <si>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</si>
  <si>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</si>
  <si>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</si>
  <si>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</si>
  <si>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</si>
  <si>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</si>
  <si>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</si>
  <si>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</si>
  <si>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</si>
  <si>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</si>
  <si>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</si>
  <si>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</si>
  <si>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</si>
  <si>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</si>
  <si>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</si>
  <si>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</si>
  <si>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</si>
  <si>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</si>
  <si>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</si>
  <si>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</si>
  <si>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</si>
  <si>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</si>
  <si>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</si>
  <si>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</si>
  <si>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</si>
  <si>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</si>
  <si>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</si>
  <si>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</si>
  <si>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</si>
  <si>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</si>
  <si>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</si>
  <si>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</si>
  <si>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</si>
  <si>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</si>
  <si>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</si>
  <si>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</si>
  <si>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</si>
  <si>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</si>
  <si>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</si>
  <si>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</si>
  <si>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</si>
  <si>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</si>
  <si>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</si>
  <si>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</si>
  <si>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</si>
  <si>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</si>
  <si>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</si>
  <si>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</si>
  <si>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</si>
  <si>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</si>
  <si>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</si>
  <si>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</si>
  <si>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</si>
  <si>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</si>
  <si>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</si>
  <si>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</si>
  <si>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</si>
  <si>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</si>
  <si>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</si>
  <si>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</si>
  <si>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</si>
  <si>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</si>
  <si>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</si>
  <si>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</si>
  <si>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</si>
  <si>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</si>
  <si>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</si>
  <si>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</si>
  <si>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</si>
  <si>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</si>
  <si>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</si>
  <si>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</si>
  <si>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</si>
  <si>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</si>
  <si>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</si>
  <si>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</si>
  <si>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</si>
  <si>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</si>
  <si>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</si>
  <si>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</si>
  <si>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</si>
  <si>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</si>
  <si>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</si>
  <si>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</si>
  <si>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</si>
  <si>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</si>
  <si>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</si>
  <si>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</si>
  <si>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</si>
  <si>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</si>
  <si>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</si>
  <si>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</si>
  <si>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</si>
  <si>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</si>
  <si>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</si>
  <si>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</si>
  <si>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</si>
  <si>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</si>
  <si>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</si>
  <si>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</si>
  <si>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</si>
  <si>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</si>
  <si>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</si>
  <si>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</si>
  <si>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</si>
  <si>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</si>
  <si>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</si>
  <si>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</si>
  <si>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</si>
  <si>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</si>
  <si>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</si>
  <si>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</si>
  <si>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</si>
  <si>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</si>
  <si>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</si>
  <si>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</si>
  <si>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</si>
  <si>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</si>
  <si>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</si>
  <si>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</si>
  <si>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</si>
  <si>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</si>
  <si>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</si>
  <si>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</si>
  <si>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</si>
  <si>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</si>
  <si>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</si>
  <si>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</si>
  <si>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</si>
  <si>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</si>
  <si>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</si>
  <si>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</si>
  <si>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</si>
  <si>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</si>
  <si>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</si>
  <si>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</si>
  <si>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</si>
  <si>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</si>
  <si>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</si>
  <si>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</si>
  <si>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</si>
  <si>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</si>
  <si>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</si>
  <si>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</si>
  <si>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</si>
  <si>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</si>
  <si>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</si>
  <si>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</si>
  <si>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</si>
  <si>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</si>
  <si>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</si>
  <si>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</si>
  <si>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</si>
  <si>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</si>
  <si>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</si>
  <si>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</si>
  <si>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</si>
  <si>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</si>
  <si>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</si>
  <si>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</si>
  <si>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</si>
  <si>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</si>
  <si>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</si>
  <si>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</si>
  <si>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</si>
  <si>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</si>
  <si>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</si>
  <si>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</si>
  <si>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</si>
  <si>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</si>
  <si>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</si>
  <si>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</si>
  <si>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</si>
  <si>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</si>
  <si>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</si>
  <si>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</si>
  <si>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</si>
  <si>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</si>
  <si>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</si>
  <si>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</si>
  <si>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</si>
  <si>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</si>
  <si>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</si>
  <si>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</si>
  <si>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</si>
  <si>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</si>
  <si>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</si>
  <si>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</si>
  <si>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</si>
  <si>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</si>
  <si>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</si>
  <si>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</si>
  <si>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</si>
  <si>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</si>
  <si>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</si>
  <si>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</si>
  <si>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</si>
  <si>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</si>
  <si>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</si>
  <si>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</si>
  <si>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</si>
  <si>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</si>
  <si>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</si>
  <si>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</si>
  <si>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</si>
  <si>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</si>
  <si>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</si>
  <si>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</si>
  <si>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</si>
  <si>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</si>
  <si>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</si>
  <si>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</si>
  <si>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</si>
  <si>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</si>
  <si>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</si>
  <si>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</si>
  <si>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</si>
  <si>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</si>
  <si>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</si>
  <si>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</si>
  <si>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</si>
  <si>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</si>
  <si>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</si>
  <si>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</si>
  <si>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</si>
  <si>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</si>
  <si>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</si>
  <si>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</si>
  <si>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</si>
  <si>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</si>
  <si>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</si>
  <si>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</si>
  <si>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</si>
  <si>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</si>
  <si>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</si>
  <si>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</si>
  <si>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</si>
  <si>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</si>
  <si>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</si>
  <si>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</si>
  <si>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</si>
  <si>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</si>
  <si>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</si>
  <si>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</si>
  <si>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</si>
  <si>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</si>
  <si>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</si>
  <si>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</si>
  <si>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</si>
  <si>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</si>
  <si>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</si>
  <si>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</si>
  <si>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</si>
  <si>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</si>
  <si>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</si>
  <si>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</si>
  <si>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</si>
  <si>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</si>
  <si>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</si>
  <si>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</si>
  <si>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</si>
  <si>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</si>
  <si>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</si>
  <si>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</si>
  <si>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</si>
  <si>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</si>
  <si>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</si>
  <si>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</si>
  <si>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</si>
  <si>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</si>
  <si>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</si>
  <si>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</si>
  <si>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</si>
  <si>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</si>
  <si>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</si>
  <si>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</si>
  <si>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</si>
  <si>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</si>
  <si>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</si>
  <si>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</si>
  <si>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</si>
  <si>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</si>
  <si>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</si>
  <si>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</si>
  <si>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</si>
  <si>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</si>
  <si>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</si>
  <si>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</si>
  <si>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</si>
  <si>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</si>
  <si>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</si>
  <si>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</si>
  <si>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</si>
  <si>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</si>
  <si>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</si>
  <si>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</si>
  <si>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</si>
  <si>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</si>
  <si>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</si>
  <si>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</si>
  <si>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</si>
  <si>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</si>
  <si>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</si>
  <si>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</si>
  <si>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</si>
  <si>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</si>
  <si>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</si>
  <si>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</si>
  <si>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</si>
  <si>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</si>
  <si>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</si>
  <si>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</si>
  <si>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</si>
  <si>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</si>
  <si>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</si>
  <si>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</si>
  <si>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</si>
  <si>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</si>
  <si>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</si>
  <si>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</si>
  <si>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</si>
  <si>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</si>
  <si>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</si>
  <si>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</si>
  <si>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</si>
  <si>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</si>
  <si>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</si>
  <si>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</si>
  <si>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</si>
  <si>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</si>
  <si>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</si>
  <si>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</si>
  <si>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</si>
  <si>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</si>
  <si>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</si>
  <si>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</si>
  <si>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</si>
  <si>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</si>
  <si>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</si>
  <si>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</si>
  <si>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</si>
  <si>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</si>
  <si>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</si>
  <si>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</si>
  <si>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</si>
  <si>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</si>
  <si>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</si>
  <si>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</si>
  <si>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</si>
  <si>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</si>
  <si>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</si>
  <si>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</si>
  <si>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</si>
  <si>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</si>
  <si>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</si>
  <si>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</si>
  <si>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</si>
  <si>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</si>
  <si>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</si>
  <si>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</si>
  <si>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</si>
  <si>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</si>
  <si>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</si>
  <si>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</si>
  <si>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</si>
  <si>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</si>
  <si>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</si>
  <si>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</si>
  <si>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</si>
  <si>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</si>
  <si>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</si>
  <si>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</si>
  <si>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</si>
  <si>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</si>
  <si>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</si>
  <si>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</si>
  <si>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</si>
  <si>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</si>
  <si>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</si>
  <si>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</si>
  <si>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</si>
  <si>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</si>
  <si>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</si>
  <si>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</si>
  <si>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</si>
  <si>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</si>
  <si>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</si>
  <si>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</si>
  <si>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</si>
  <si>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</si>
  <si>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</si>
  <si>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</si>
  <si>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</si>
  <si>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</si>
  <si>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</si>
  <si>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</si>
  <si>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</si>
  <si>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</si>
  <si>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</si>
  <si>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</si>
  <si>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</si>
  <si>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</si>
  <si>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</si>
  <si>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</si>
  <si>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</si>
  <si>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</si>
  <si>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</si>
  <si>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</si>
  <si>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</si>
  <si>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</si>
  <si>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</si>
  <si>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</si>
  <si>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</si>
  <si>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</si>
  <si>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</si>
  <si>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</si>
  <si>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</si>
  <si>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</si>
  <si>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</si>
  <si>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</si>
  <si>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</si>
  <si>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</si>
  <si>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</si>
  <si>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</si>
  <si>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</si>
  <si>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</si>
  <si>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</si>
  <si>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</si>
  <si>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</si>
  <si>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</si>
  <si>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</si>
  <si>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</si>
  <si>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</si>
  <si>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</si>
  <si>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</si>
  <si>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</si>
  <si>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</si>
  <si>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</si>
  <si>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</si>
  <si>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</si>
  <si>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</si>
  <si>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</si>
  <si>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</si>
  <si>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</si>
  <si>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</si>
  <si>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</si>
  <si>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</si>
  <si>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</si>
  <si>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</si>
  <si>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</si>
  <si>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</si>
  <si>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</si>
  <si>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</si>
  <si>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</si>
  <si>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</si>
  <si>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</si>
  <si>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</si>
  <si>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</si>
  <si>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</si>
  <si>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</si>
  <si>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</si>
  <si>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</si>
  <si>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</si>
  <si>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</si>
  <si>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</si>
  <si>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</si>
  <si>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</si>
  <si>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</si>
  <si>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</si>
  <si>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</si>
  <si>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</si>
  <si>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</si>
  <si>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</si>
  <si>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</si>
  <si>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</si>
  <si>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</si>
  <si>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</si>
  <si>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</si>
  <si>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</si>
  <si>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</si>
  <si>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</si>
  <si>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</si>
  <si>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</si>
  <si>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</si>
  <si>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</si>
  <si>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</si>
  <si>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</si>
  <si>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</si>
  <si>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</si>
  <si>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</si>
  <si>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</si>
  <si>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</si>
  <si>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</si>
  <si>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</si>
  <si>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</si>
  <si>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</si>
  <si>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</si>
  <si>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</si>
  <si>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</si>
  <si>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</si>
  <si>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</si>
  <si>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</si>
  <si>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</si>
  <si>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</si>
  <si>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</si>
  <si>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</si>
  <si>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</si>
  <si>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</si>
  <si>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</si>
  <si>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</si>
  <si>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</si>
  <si>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</si>
  <si>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</si>
  <si>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</si>
  <si>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</si>
  <si>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</si>
  <si>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</si>
  <si>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</si>
  <si>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</si>
  <si>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</si>
  <si>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</si>
  <si>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</si>
  <si>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</si>
  <si>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</si>
  <si>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</si>
  <si>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</si>
  <si>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</si>
  <si>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</si>
  <si>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</si>
  <si>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</si>
  <si>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</si>
  <si>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</si>
  <si>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</si>
  <si>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</si>
  <si>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</si>
  <si>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</si>
  <si>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</si>
  <si>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</si>
  <si>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</si>
  <si>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</si>
  <si>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</si>
  <si>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</si>
  <si>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</si>
  <si>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</si>
  <si>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</si>
  <si>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</si>
  <si>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</si>
  <si>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</si>
  <si>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</si>
  <si>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</si>
  <si>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</si>
  <si>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</si>
  <si>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</si>
  <si>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</si>
  <si>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</si>
  <si>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</si>
  <si>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</si>
  <si>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</si>
  <si>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</si>
  <si>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</si>
  <si>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</si>
  <si>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</si>
  <si>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</si>
  <si>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</si>
  <si>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</si>
  <si>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</si>
  <si>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</si>
  <si>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</si>
  <si>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</si>
  <si>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</si>
  <si>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</si>
  <si>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</si>
  <si>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</si>
  <si>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</si>
  <si>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</si>
  <si>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</si>
  <si>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</si>
  <si>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</si>
  <si>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</si>
  <si>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</si>
  <si>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</si>
  <si>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</si>
  <si>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</si>
  <si>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</si>
  <si>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</si>
  <si>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</si>
  <si>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</si>
  <si>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</si>
  <si>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</si>
  <si>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</si>
  <si>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</si>
  <si>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</si>
  <si>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</si>
  <si>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</si>
  <si>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</si>
  <si>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</si>
  <si>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</si>
  <si>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</si>
  <si>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</si>
  <si>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</si>
  <si>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</si>
  <si>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</si>
  <si>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</si>
  <si>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</si>
  <si>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</si>
  <si>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</si>
  <si>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</si>
  <si>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</si>
  <si>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</si>
  <si>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</si>
  <si>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</si>
  <si>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</si>
  <si>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</si>
  <si>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</si>
  <si>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</si>
  <si>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</si>
  <si>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</si>
  <si>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</si>
  <si>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</si>
  <si>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</si>
  <si>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</si>
  <si>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</si>
  <si>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</si>
  <si>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</si>
  <si>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</si>
  <si>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</si>
  <si>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</si>
  <si>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</si>
  <si>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</si>
  <si>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</si>
  <si>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</si>
  <si>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</si>
  <si>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</si>
  <si>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</si>
  <si>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</si>
  <si>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</si>
  <si>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</si>
  <si>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</si>
  <si>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</si>
  <si>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</si>
  <si>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</si>
  <si>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</si>
  <si>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</si>
  <si>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</si>
  <si>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</si>
  <si>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</si>
  <si>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</si>
  <si>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</si>
  <si>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</si>
  <si>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</si>
  <si>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</si>
  <si>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</si>
  <si>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</si>
  <si>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</si>
  <si>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</si>
  <si>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</si>
  <si>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</si>
  <si>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</si>
  <si>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</si>
  <si>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</si>
  <si>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</si>
  <si>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</si>
  <si>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</si>
  <si>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</si>
  <si>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</si>
  <si>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</si>
  <si>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</si>
  <si>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</si>
  <si>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</si>
  <si>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</si>
  <si>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</si>
  <si>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</si>
  <si>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</si>
  <si>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</si>
  <si>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</si>
  <si>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</si>
  <si>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</si>
  <si>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</si>
  <si>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</si>
  <si>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</si>
  <si>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</si>
  <si>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</si>
  <si>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</si>
  <si>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</si>
  <si>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</si>
  <si>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</si>
  <si>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</si>
  <si>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</si>
  <si>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</si>
  <si>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</si>
  <si>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</si>
  <si>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</si>
  <si>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</si>
  <si>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</si>
  <si>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</si>
  <si>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</si>
  <si>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</si>
  <si>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</si>
  <si>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</si>
  <si>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</si>
  <si>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</si>
  <si>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</si>
  <si>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</si>
  <si>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</si>
  <si>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</si>
  <si>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</si>
  <si>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</si>
  <si>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</si>
  <si>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</si>
  <si>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</si>
  <si>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</si>
  <si>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</si>
  <si>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</si>
  <si>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</si>
  <si>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</si>
  <si>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</si>
  <si>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</si>
  <si>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</si>
  <si>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</si>
  <si>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</si>
  <si>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</si>
  <si>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</si>
  <si>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</si>
  <si>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</si>
  <si>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</si>
  <si>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</si>
  <si>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</si>
  <si>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</si>
  <si>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</si>
  <si>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</si>
  <si>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</si>
  <si>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</si>
  <si>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</si>
  <si>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</si>
  <si>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</si>
  <si>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</si>
  <si>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</si>
  <si>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</si>
  <si>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</si>
  <si>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</si>
  <si>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</si>
  <si>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</si>
  <si>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</si>
  <si>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</si>
  <si>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</si>
  <si>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</si>
  <si>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</si>
  <si>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</si>
  <si>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</si>
  <si>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</si>
  <si>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</si>
  <si>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</si>
  <si>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</si>
  <si>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</si>
  <si>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</si>
  <si>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</si>
  <si>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</si>
  <si>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</si>
  <si>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</si>
  <si>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</si>
  <si>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</si>
  <si>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</si>
  <si>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</si>
  <si>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</si>
  <si>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</si>
  <si>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</si>
  <si>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</si>
  <si>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</si>
  <si>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</si>
  <si>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</si>
  <si>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</si>
  <si>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</si>
  <si>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</si>
  <si>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</si>
  <si>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</si>
  <si>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</si>
  <si>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</si>
  <si>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</si>
  <si>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</si>
  <si>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</si>
  <si>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</si>
  <si>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</si>
  <si>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</si>
  <si>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</si>
  <si>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</si>
  <si>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</si>
  <si>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</si>
  <si>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</si>
  <si>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</si>
  <si>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</si>
  <si>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</si>
  <si>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</si>
  <si>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</si>
  <si>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</si>
  <si>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</si>
  <si>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</si>
  <si>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</si>
  <si>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</si>
  <si>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</si>
  <si>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</si>
  <si>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</si>
  <si>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</si>
  <si>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</si>
  <si>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</si>
  <si>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</si>
  <si>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</si>
  <si>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</si>
  <si>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</si>
  <si>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</si>
  <si>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</si>
  <si>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</si>
  <si>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</si>
  <si>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</si>
  <si>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</si>
  <si>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</si>
  <si>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</si>
  <si>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</si>
  <si>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</si>
  <si>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</si>
  <si>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</si>
  <si>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</si>
  <si>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</si>
  <si>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</si>
  <si>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</si>
  <si>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</si>
  <si>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</si>
  <si>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</si>
  <si>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</si>
  <si>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</si>
  <si>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</si>
  <si>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</si>
  <si>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</si>
  <si>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</si>
  <si>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</si>
  <si>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</si>
  <si>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</si>
  <si>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</si>
  <si>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</si>
  <si>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</si>
  <si>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</si>
  <si>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</si>
  <si>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</si>
  <si>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</si>
  <si>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</si>
  <si>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</si>
  <si>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</si>
  <si>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</si>
  <si>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</si>
  <si>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</si>
  <si>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</si>
  <si>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</si>
  <si>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</si>
  <si>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</si>
  <si>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</si>
  <si>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</si>
  <si>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</si>
  <si>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</si>
  <si>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</si>
  <si>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</si>
  <si>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</si>
  <si>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</si>
  <si>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</si>
  <si>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</si>
  <si>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</si>
  <si>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</si>
  <si>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</si>
  <si>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</si>
  <si>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</si>
  <si>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</si>
  <si>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</si>
  <si>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</si>
  <si>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</si>
  <si>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</si>
  <si>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</si>
  <si>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</si>
  <si>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</si>
  <si>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</si>
  <si>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</si>
  <si>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</si>
  <si>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</si>
  <si>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</si>
  <si>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</si>
  <si>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</si>
  <si>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</si>
  <si>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</si>
  <si>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</si>
  <si>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</si>
  <si>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</si>
  <si>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</si>
  <si>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</si>
  <si>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</si>
  <si>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</si>
  <si>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</si>
  <si>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</si>
  <si>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</si>
  <si>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</si>
  <si>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</si>
  <si>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</si>
  <si>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</si>
  <si>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</si>
  <si>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</si>
  <si>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</si>
  <si>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</si>
  <si>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</si>
  <si>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</si>
  <si>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</si>
  <si>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</si>
  <si>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</si>
  <si>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</si>
  <si>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</si>
  <si>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</si>
  <si>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</si>
  <si>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</si>
  <si>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</si>
  <si>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</si>
  <si>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</si>
  <si>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</si>
  <si>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</si>
  <si>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</si>
  <si>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</si>
  <si>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</si>
  <si>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</si>
  <si>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</si>
  <si>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</si>
  <si>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</si>
  <si>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</si>
  <si>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</si>
  <si>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</si>
  <si>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</si>
  <si>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</si>
  <si>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</si>
  <si>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</si>
  <si>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</si>
  <si>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</si>
  <si>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</si>
  <si>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</si>
  <si>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</si>
  <si>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</si>
  <si>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</si>
  <si>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</si>
  <si>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</si>
  <si>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</si>
  <si>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</si>
  <si>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</si>
  <si>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</si>
  <si>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</si>
  <si>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</si>
  <si>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</si>
  <si>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</si>
  <si>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</si>
  <si>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</si>
  <si>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</si>
  <si>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</si>
  <si>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</si>
  <si>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</si>
  <si>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</si>
  <si>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</si>
  <si>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</si>
  <si>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</si>
  <si>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</si>
  <si>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</si>
  <si>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</si>
  <si>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</si>
  <si>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</si>
  <si>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</si>
  <si>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</si>
  <si>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</si>
  <si>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</si>
  <si>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</si>
  <si>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</si>
  <si>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</si>
  <si>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</si>
  <si>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</si>
  <si>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</si>
  <si>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</si>
  <si>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</si>
  <si>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</si>
  <si>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</si>
  <si>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</si>
  <si>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</si>
  <si>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</si>
  <si>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</si>
  <si>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</si>
  <si>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</si>
  <si>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</si>
  <si>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</si>
  <si>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</si>
  <si>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</si>
  <si>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</si>
  <si>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</si>
  <si>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</si>
  <si>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</si>
  <si>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</si>
  <si>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</si>
  <si>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</si>
  <si>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</si>
  <si>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</si>
  <si>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</si>
  <si>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</si>
  <si>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</si>
  <si>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</si>
  <si>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</si>
  <si>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</si>
  <si>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</si>
  <si>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</si>
  <si>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</si>
  <si>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</si>
  <si>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</si>
  <si>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</si>
  <si>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</si>
  <si>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</si>
  <si>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</si>
  <si>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</si>
  <si>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</si>
  <si>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</si>
  <si>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</si>
  <si>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</si>
  <si>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</si>
  <si>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</si>
  <si>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</si>
  <si>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</si>
  <si>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</si>
  <si>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</si>
  <si>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</si>
  <si>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</si>
  <si>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</si>
  <si>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</si>
  <si>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</si>
  <si>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</si>
  <si>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</si>
  <si>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</si>
  <si>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</si>
  <si>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</si>
  <si>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</si>
  <si>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</si>
  <si>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</si>
  <si>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</si>
  <si>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</si>
  <si>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</si>
  <si>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</si>
  <si>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</si>
  <si>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</si>
  <si>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</si>
  <si>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</si>
  <si>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</si>
  <si>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</si>
  <si>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</si>
  <si>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</si>
  <si>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</si>
  <si>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</si>
  <si>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</si>
  <si>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</si>
  <si>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</si>
  <si>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</si>
  <si>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</si>
  <si>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</si>
  <si>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</si>
  <si>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</si>
  <si>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</si>
  <si>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</si>
  <si>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</si>
  <si>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</si>
  <si>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</si>
  <si>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</si>
  <si>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</si>
  <si>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</si>
  <si>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</si>
  <si>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</si>
  <si>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</si>
  <si>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</si>
  <si>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</si>
  <si>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</si>
  <si>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</si>
  <si>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</si>
  <si>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</si>
  <si>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</si>
  <si>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</si>
  <si>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</si>
  <si>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</si>
  <si>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</si>
  <si>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</si>
  <si>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</si>
  <si>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</si>
  <si>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</si>
  <si>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</si>
  <si>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</si>
  <si>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</si>
  <si>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</si>
  <si>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</si>
  <si>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</si>
  <si>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</si>
  <si>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</si>
  <si>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</si>
  <si>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</si>
  <si>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</si>
  <si>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</si>
  <si>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</si>
  <si>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</si>
  <si>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</si>
  <si>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</si>
  <si>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</si>
  <si>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</si>
  <si>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</si>
  <si>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</si>
  <si>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</si>
  <si>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</si>
  <si>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</si>
  <si>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</si>
  <si>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</si>
  <si>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</si>
  <si>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</si>
  <si>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</si>
  <si>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</si>
  <si>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</si>
  <si>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</si>
  <si>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</si>
  <si>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</si>
  <si>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</si>
  <si>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</si>
  <si>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</si>
  <si>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</si>
  <si>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</si>
  <si>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</si>
  <si>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</si>
  <si>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</si>
  <si>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</si>
  <si>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</si>
  <si>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</si>
  <si>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</si>
  <si>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</si>
  <si>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</si>
  <si>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</si>
  <si>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</si>
  <si>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</si>
  <si>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</si>
  <si>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</si>
  <si>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</si>
  <si>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</si>
  <si>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</si>
  <si>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</si>
  <si>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</si>
  <si>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</si>
  <si>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</si>
  <si>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</si>
  <si>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</si>
  <si>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</si>
  <si>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</si>
  <si>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</si>
  <si>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</si>
  <si>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</si>
  <si>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</si>
  <si>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</si>
  <si>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</si>
  <si>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</si>
  <si>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</si>
  <si>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</si>
  <si>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</si>
  <si>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</si>
  <si>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</si>
  <si>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</si>
  <si>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</si>
  <si>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</si>
  <si>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</si>
  <si>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</si>
  <si>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</si>
  <si>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</si>
  <si>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</si>
  <si>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</si>
  <si>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</si>
  <si>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</si>
  <si>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</si>
  <si>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</si>
  <si>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</si>
  <si>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</si>
  <si>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</si>
  <si>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</si>
  <si>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</si>
  <si>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</si>
  <si>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</si>
  <si>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</si>
  <si>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</si>
  <si>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</si>
  <si>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</si>
  <si>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</si>
  <si>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</si>
  <si>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</si>
  <si>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</si>
  <si>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</si>
  <si>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</si>
  <si>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</si>
  <si>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</si>
  <si>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</si>
  <si>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</si>
  <si>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</si>
  <si>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</si>
  <si>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</si>
  <si>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</si>
  <si>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</si>
  <si>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</si>
  <si>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</si>
  <si>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</si>
  <si>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</si>
  <si>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</si>
  <si>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</si>
  <si>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</si>
  <si>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</si>
  <si>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</si>
  <si>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</si>
  <si>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</si>
  <si>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</si>
  <si>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</si>
  <si>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</si>
  <si>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</si>
  <si>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</si>
  <si>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</si>
  <si>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</si>
  <si>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</si>
  <si>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</si>
  <si>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</si>
  <si>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</si>
  <si>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</si>
  <si>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</si>
  <si>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</si>
  <si>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</si>
  <si>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</si>
  <si>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</si>
  <si>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</si>
  <si>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</si>
  <si>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</si>
  <si>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</si>
  <si>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</si>
  <si>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</si>
  <si>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</si>
  <si>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</si>
  <si>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</si>
  <si>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</si>
  <si>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</si>
  <si>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</si>
  <si>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</si>
  <si>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</si>
  <si>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</si>
  <si>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</si>
  <si>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</si>
  <si>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</si>
  <si>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</si>
  <si>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</si>
  <si>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</si>
  <si>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</si>
  <si>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</si>
  <si>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</si>
  <si>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</si>
  <si>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</si>
  <si>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</si>
  <si>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</si>
  <si>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</si>
  <si>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</si>
  <si>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</si>
  <si>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</si>
  <si>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</si>
  <si>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</si>
  <si>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</si>
  <si>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</si>
  <si>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</si>
  <si>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</si>
  <si>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</si>
  <si>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</si>
  <si>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</si>
  <si>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</si>
  <si>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</si>
  <si>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</si>
  <si>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</si>
  <si>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</si>
  <si>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</si>
  <si>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</si>
  <si>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</si>
  <si>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</si>
  <si>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</si>
  <si>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</si>
  <si>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</si>
  <si>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</si>
  <si>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</si>
  <si>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</si>
  <si>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</si>
  <si>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</si>
  <si>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</si>
  <si>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</si>
  <si>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</si>
  <si>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</si>
  <si>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</si>
  <si>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</si>
  <si>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</si>
  <si>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</si>
  <si>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</si>
  <si>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</si>
  <si>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</si>
  <si>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</si>
  <si>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</si>
  <si>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</si>
  <si>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</si>
  <si>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</si>
  <si>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</si>
  <si>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</si>
  <si>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</si>
  <si>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</si>
  <si>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</si>
  <si>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</si>
  <si>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</si>
  <si>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</si>
  <si>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</si>
  <si>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</si>
  <si>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</si>
  <si>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</si>
  <si>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</si>
  <si>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</si>
  <si>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</si>
  <si>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</si>
  <si>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</si>
  <si>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</si>
  <si>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</si>
  <si>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</si>
  <si>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</si>
  <si>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</si>
  <si>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</si>
  <si>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</si>
  <si>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</si>
  <si>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</si>
  <si>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</si>
  <si>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</si>
  <si>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</si>
  <si>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</si>
  <si>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</si>
  <si>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</si>
  <si>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</si>
  <si>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</si>
  <si>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</si>
  <si>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</si>
  <si>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</si>
  <si>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</si>
  <si>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</si>
  <si>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</si>
  <si>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</si>
  <si>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</si>
  <si>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</si>
  <si>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</si>
  <si>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</si>
  <si>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</si>
  <si>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</si>
  <si>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</si>
  <si>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</si>
  <si>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</si>
  <si>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</si>
  <si>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</si>
  <si>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</si>
  <si>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</si>
  <si>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</si>
  <si>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</si>
  <si>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</si>
  <si>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</si>
  <si>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</si>
  <si>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</si>
  <si>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</si>
  <si>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</si>
  <si>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</si>
  <si>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</si>
  <si>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</si>
  <si>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</si>
  <si>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</si>
  <si>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</si>
  <si>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</si>
  <si>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</si>
  <si>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</si>
  <si>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</si>
  <si>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</si>
  <si>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</si>
  <si>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</si>
  <si>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</si>
  <si>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</si>
  <si>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</si>
  <si>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</si>
  <si>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</si>
  <si>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</si>
  <si>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</si>
  <si>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</si>
  <si>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</si>
  <si>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</si>
  <si>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</si>
  <si>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</si>
  <si>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</si>
  <si>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</si>
  <si>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</si>
  <si>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</si>
  <si>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</si>
  <si>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</si>
  <si>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</si>
  <si>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</si>
  <si>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</si>
  <si>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</si>
  <si>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</si>
  <si>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</si>
  <si>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</si>
  <si>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</si>
  <si>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</si>
  <si>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</si>
  <si>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</si>
  <si>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</si>
  <si>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</si>
  <si>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</si>
  <si>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</si>
  <si>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</si>
  <si>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</si>
  <si>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</si>
  <si>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</si>
  <si>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</si>
  <si>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</si>
  <si>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</si>
  <si>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</si>
  <si>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</si>
  <si>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</si>
  <si>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</si>
  <si>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</si>
  <si>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</si>
  <si>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</si>
  <si>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</si>
  <si>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</si>
  <si>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</si>
  <si>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</si>
  <si>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</si>
  <si>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</si>
  <si>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</si>
  <si>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</si>
  <si>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</si>
  <si>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</si>
  <si>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</si>
  <si>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</si>
  <si>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</si>
  <si>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</si>
  <si>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</si>
  <si>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</si>
  <si>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</si>
  <si>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</si>
  <si>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</si>
  <si>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</si>
  <si>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</si>
  <si>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</si>
  <si>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</si>
  <si>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</si>
  <si>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</si>
  <si>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</si>
  <si>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</si>
  <si>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</si>
  <si>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</si>
  <si>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</si>
  <si>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</si>
  <si>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</si>
  <si>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</si>
  <si>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</si>
  <si>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</si>
  <si>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</si>
  <si>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</si>
  <si>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</si>
  <si>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</si>
  <si>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</si>
  <si>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</si>
  <si>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</si>
  <si>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</si>
  <si>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</si>
  <si>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</si>
  <si>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</si>
  <si>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</si>
  <si>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</si>
  <si>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</si>
  <si>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</si>
  <si>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</si>
  <si>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</si>
  <si>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</si>
  <si>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</si>
  <si>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</si>
  <si>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</si>
  <si>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</si>
  <si>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</si>
  <si>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</si>
  <si>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</si>
  <si>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</si>
  <si>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</si>
  <si>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</si>
  <si>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</si>
  <si>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</si>
  <si>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</si>
  <si>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</si>
  <si>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</si>
  <si>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</si>
  <si>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</si>
  <si>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</si>
  <si>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</si>
  <si>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</si>
  <si>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</si>
  <si>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</si>
  <si>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</si>
  <si>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</si>
  <si>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</si>
  <si>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</si>
  <si>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</si>
  <si>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</si>
  <si>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</si>
  <si>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</si>
  <si>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</si>
  <si>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</si>
  <si>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</si>
  <si>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</si>
  <si>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</si>
  <si>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</si>
  <si>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</si>
  <si>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</si>
  <si>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</si>
  <si>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</si>
  <si>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</si>
  <si>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</si>
  <si>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</si>
  <si>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</si>
  <si>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</si>
  <si>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</si>
  <si>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</si>
  <si>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</si>
  <si>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</si>
  <si>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</si>
  <si>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</si>
  <si>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</si>
  <si>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</si>
  <si>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</si>
  <si>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</si>
  <si>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</si>
  <si>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</si>
  <si>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</si>
  <si>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</si>
  <si>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</si>
  <si>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</si>
  <si>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</si>
  <si>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</si>
  <si>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</si>
  <si>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</si>
  <si>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</si>
  <si>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</si>
  <si>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</si>
  <si>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</si>
  <si>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</si>
  <si>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</si>
  <si>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</si>
  <si>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</si>
  <si>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</si>
  <si>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</si>
  <si>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</si>
  <si>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</si>
  <si>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</si>
  <si>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</si>
  <si>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</si>
  <si>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</si>
  <si>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</si>
  <si>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</si>
  <si>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</si>
  <si>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</si>
  <si>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</si>
  <si>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</si>
  <si>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</si>
  <si>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</si>
  <si>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</si>
  <si>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</si>
  <si>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</si>
  <si>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</si>
  <si>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</si>
  <si>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</si>
  <si>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</si>
  <si>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</si>
  <si>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</si>
  <si>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</si>
  <si>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</si>
  <si>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</si>
  <si>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</si>
  <si>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</si>
  <si>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</si>
  <si>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</si>
  <si>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</si>
  <si>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</si>
  <si>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</si>
  <si>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</si>
  <si>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</si>
  <si>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</si>
  <si>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</si>
  <si>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</si>
  <si>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</si>
  <si>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</si>
  <si>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</si>
  <si>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</si>
  <si>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</si>
  <si>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</si>
  <si>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</si>
  <si>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</si>
  <si>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</si>
  <si>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</si>
  <si>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</si>
  <si>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</si>
  <si>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</si>
  <si>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</si>
  <si>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</si>
  <si>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</si>
  <si>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</si>
  <si>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</si>
  <si>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</si>
  <si>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</si>
  <si>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</si>
  <si>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</si>
  <si>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</si>
  <si>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</si>
  <si>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</si>
  <si>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</si>
  <si>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</si>
  <si>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</si>
  <si>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</si>
  <si>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</si>
  <si>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</si>
  <si>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</si>
  <si>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</si>
  <si>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</si>
  <si>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</si>
  <si>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</si>
  <si>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</si>
  <si>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</si>
  <si>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</si>
  <si>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</si>
  <si>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</si>
  <si>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</si>
  <si>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</si>
  <si>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</si>
  <si>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</si>
  <si>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</si>
  <si>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</si>
  <si>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</si>
  <si>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</si>
  <si>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</si>
  <si>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</si>
  <si>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</si>
  <si>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</si>
  <si>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</si>
  <si>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</si>
  <si>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</si>
  <si>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</si>
  <si>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</si>
  <si>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</si>
  <si>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</si>
  <si>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</si>
  <si>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</si>
  <si>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</si>
  <si>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</si>
  <si>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</si>
  <si>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</si>
  <si>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</si>
  <si>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</si>
  <si>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</si>
  <si>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</si>
  <si>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</si>
  <si>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</si>
  <si>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</si>
  <si>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</si>
  <si>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</si>
  <si>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</si>
  <si>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</si>
  <si>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</si>
  <si>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</si>
  <si>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</si>
  <si>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</si>
  <si>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</si>
  <si>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</si>
  <si>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</si>
  <si>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</si>
  <si>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</si>
  <si>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</si>
  <si>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</si>
  <si>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</si>
  <si>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</si>
  <si>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</si>
  <si>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</si>
  <si>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</si>
  <si>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</si>
  <si>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</si>
  <si>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</si>
  <si>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</si>
  <si>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</si>
  <si>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</si>
  <si>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</si>
  <si>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</si>
  <si>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</si>
  <si>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</si>
  <si>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</si>
  <si>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</si>
  <si>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</si>
  <si>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</si>
  <si>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</si>
  <si>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</si>
  <si>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</si>
  <si>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</si>
  <si>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</si>
  <si>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</si>
  <si>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</si>
  <si>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</si>
  <si>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</si>
  <si>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</si>
  <si>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</si>
  <si>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</si>
  <si>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</si>
  <si>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</si>
  <si>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</si>
  <si>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</si>
  <si>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</si>
  <si>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</si>
  <si>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</si>
  <si>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</si>
  <si>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</si>
  <si>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</si>
  <si>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</si>
  <si>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</si>
  <si>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</si>
  <si>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</si>
  <si>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</si>
  <si>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</si>
  <si>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</si>
  <si>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</si>
  <si>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</si>
  <si>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</si>
  <si>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</si>
  <si>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</si>
  <si>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</si>
  <si>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</si>
  <si>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</si>
  <si>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</si>
  <si>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</si>
  <si>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</si>
  <si>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</si>
  <si>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</si>
  <si>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</si>
  <si>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</si>
  <si>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</si>
  <si>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</si>
  <si>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</si>
  <si>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</si>
  <si>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</si>
  <si>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</si>
  <si>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</si>
  <si>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</si>
  <si>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</si>
  <si>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</si>
  <si>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</si>
  <si>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</si>
  <si>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</si>
  <si>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</si>
  <si>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</si>
  <si>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</si>
  <si>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</si>
  <si>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</si>
  <si>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</si>
  <si>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</si>
  <si>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</si>
  <si>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</si>
  <si>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</si>
  <si>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</si>
  <si>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</si>
  <si>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</si>
  <si>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</si>
  <si>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</si>
  <si>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</si>
  <si>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</si>
  <si>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</si>
  <si>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</si>
  <si>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</si>
  <si>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</si>
  <si>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</si>
  <si>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</si>
  <si>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</si>
  <si>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</si>
  <si>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</si>
  <si>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</si>
  <si>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</si>
  <si>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</si>
  <si>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</si>
  <si>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</si>
  <si>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</si>
  <si>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</si>
  <si>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</si>
  <si>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</si>
  <si>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</si>
  <si>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</si>
  <si>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</si>
  <si>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</si>
  <si>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</si>
  <si>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</si>
  <si>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</si>
  <si>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</si>
  <si>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</si>
  <si>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</si>
  <si>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</si>
  <si>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</si>
  <si>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</si>
  <si>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</si>
  <si>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</si>
  <si>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</si>
  <si>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</si>
  <si>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</si>
  <si>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</si>
  <si>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</si>
  <si>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</si>
  <si>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</si>
  <si>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</si>
  <si>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</si>
  <si>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</si>
  <si>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</si>
  <si>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</si>
  <si>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</si>
  <si>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</si>
  <si>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</si>
  <si>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</si>
  <si>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</si>
  <si>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</si>
  <si>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</si>
  <si>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</si>
  <si>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</si>
  <si>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</si>
  <si>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</si>
  <si>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</si>
  <si>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</si>
  <si>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</si>
  <si>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</si>
  <si>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</si>
  <si>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</si>
  <si>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</si>
  <si>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</si>
  <si>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</si>
  <si>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</si>
  <si>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</si>
  <si>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</si>
  <si>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</si>
  <si>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</si>
  <si>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</si>
  <si>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</si>
  <si>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</si>
  <si>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</si>
  <si>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</si>
  <si>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</si>
  <si>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</si>
  <si>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</si>
  <si>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</si>
  <si>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</si>
  <si>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</si>
  <si>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</si>
  <si>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</si>
  <si>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</si>
  <si>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</si>
  <si>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</si>
  <si>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</si>
  <si>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</si>
  <si>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</si>
  <si>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</si>
  <si>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</si>
  <si>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</si>
  <si>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</si>
  <si>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</si>
  <si>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</si>
  <si>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</si>
  <si>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</si>
  <si>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</si>
  <si>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</si>
  <si>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</si>
  <si>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</si>
  <si>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</si>
  <si>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</si>
  <si>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</si>
  <si>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</si>
  <si>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</si>
  <si>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</si>
  <si>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</si>
  <si>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</si>
  <si>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</si>
  <si>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</si>
  <si>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</si>
  <si>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</si>
  <si>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</si>
  <si>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</si>
  <si>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</si>
  <si>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</si>
  <si>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</si>
  <si>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</si>
  <si>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</si>
  <si>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</si>
  <si>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</si>
  <si>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</si>
  <si>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</si>
  <si>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</si>
  <si>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</si>
  <si>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</si>
  <si>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</si>
  <si>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</si>
  <si>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</si>
  <si>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</si>
  <si>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</si>
  <si>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</si>
  <si>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</si>
  <si>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</si>
  <si>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</si>
  <si>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</si>
  <si>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</si>
  <si>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</si>
  <si>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</si>
  <si>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</si>
  <si>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</si>
  <si>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</si>
  <si>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</si>
  <si>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</si>
  <si>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</si>
  <si>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</si>
  <si>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</si>
  <si>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</si>
  <si>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</si>
  <si>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</si>
  <si>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</si>
  <si>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</si>
  <si>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</si>
  <si>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</si>
  <si>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</si>
  <si>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</si>
  <si>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</si>
  <si>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</si>
  <si>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</si>
  <si>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</si>
  <si>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</si>
  <si>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</si>
  <si>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</si>
  <si>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</si>
  <si>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</si>
  <si>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</si>
  <si>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</si>
  <si>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</si>
  <si>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</si>
  <si>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</si>
  <si>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</si>
  <si>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</si>
  <si>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</si>
  <si>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</si>
  <si>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</si>
  <si>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</si>
  <si>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</si>
  <si>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</si>
  <si>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</si>
  <si>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</si>
  <si>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</si>
  <si>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</si>
  <si>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</si>
  <si>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</si>
  <si>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</si>
  <si>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</si>
  <si>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</si>
  <si>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</si>
  <si>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</si>
  <si>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</si>
  <si>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</si>
  <si>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</si>
  <si>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</si>
  <si>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</si>
  <si>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</si>
  <si>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</si>
  <si>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</si>
  <si>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</si>
  <si>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</si>
  <si>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</si>
  <si>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</si>
  <si>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</si>
  <si>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</si>
  <si>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</si>
  <si>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</si>
  <si>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</si>
  <si>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</si>
  <si>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</si>
  <si>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</si>
  <si>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</si>
  <si>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</si>
  <si>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</si>
  <si>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</si>
  <si>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</si>
  <si>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</si>
  <si>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</si>
  <si>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</si>
  <si>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</si>
  <si>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</si>
  <si>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</si>
  <si>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</si>
  <si>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</si>
  <si>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</si>
  <si>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</si>
  <si>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</si>
  <si>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</si>
  <si>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</si>
  <si>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</si>
  <si>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</si>
  <si>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</si>
  <si>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</si>
  <si>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</si>
  <si>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</si>
  <si>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</si>
  <si>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</si>
  <si>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</si>
  <si>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</si>
  <si>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</si>
  <si>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</si>
  <si>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</si>
  <si>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</si>
  <si>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</si>
  <si>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</si>
  <si>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</si>
  <si>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</si>
  <si>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</si>
  <si>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</si>
  <si>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</si>
  <si>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</si>
  <si>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</si>
  <si>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</si>
  <si>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</si>
  <si>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</si>
  <si>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</si>
  <si>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</si>
  <si>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</si>
  <si>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</si>
  <si>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</si>
  <si>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</si>
  <si>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</si>
  <si>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</si>
  <si>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</si>
  <si>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</si>
  <si>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</si>
  <si>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</si>
  <si>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</si>
  <si>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</si>
  <si>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</si>
  <si>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</si>
  <si>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</si>
  <si>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</si>
  <si>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</si>
  <si>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</si>
  <si>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</si>
  <si>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</si>
  <si>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</si>
  <si>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</si>
  <si>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</si>
  <si>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</si>
  <si>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</si>
  <si>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</si>
  <si>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</si>
  <si>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</si>
  <si>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</si>
  <si>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</si>
  <si>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</si>
  <si>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</si>
  <si>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</si>
  <si>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</si>
  <si>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</si>
  <si>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</si>
  <si>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</si>
  <si>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</si>
  <si>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</si>
  <si>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</si>
  <si>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</si>
  <si>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</si>
  <si>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</si>
  <si>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</si>
  <si>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</si>
  <si>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</si>
  <si>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</si>
  <si>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</si>
  <si>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</si>
  <si>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</si>
  <si>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</si>
  <si>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</si>
  <si>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</si>
  <si>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</si>
  <si>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</si>
  <si>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</si>
  <si>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</si>
  <si>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</si>
  <si>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</si>
  <si>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</si>
  <si>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</si>
  <si>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</si>
  <si>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</si>
  <si>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</si>
  <si>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</si>
  <si>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</si>
  <si>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</si>
  <si>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</si>
  <si>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</si>
  <si>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</si>
  <si>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</si>
  <si>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</si>
  <si>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</si>
  <si>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</si>
  <si>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</si>
  <si>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</si>
  <si>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</si>
  <si>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</si>
  <si>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</si>
  <si>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</si>
  <si>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</si>
  <si>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</si>
  <si>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</si>
  <si>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</si>
  <si>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</si>
  <si>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</si>
  <si>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</si>
  <si>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</si>
  <si>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</si>
  <si>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</si>
  <si>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</si>
  <si>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</si>
  <si>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</si>
  <si>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</si>
  <si>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</si>
  <si>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</si>
  <si>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</si>
  <si>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</si>
  <si>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</si>
  <si>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</si>
  <si>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</si>
  <si>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</si>
  <si>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</si>
  <si>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</si>
  <si>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</si>
  <si>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</si>
  <si>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</si>
  <si>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</si>
  <si>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</si>
  <si>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</si>
  <si>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</si>
  <si>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</si>
  <si>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</si>
  <si>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</si>
  <si>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</si>
  <si>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</si>
  <si>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</si>
  <si>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</si>
  <si>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</si>
  <si>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</si>
  <si>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</si>
  <si>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</si>
  <si>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</si>
  <si>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</si>
  <si>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</si>
  <si>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</si>
  <si>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</si>
  <si>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</si>
  <si>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</si>
  <si>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</si>
  <si>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</si>
  <si>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</si>
  <si>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</si>
  <si>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</si>
  <si>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</si>
  <si>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</si>
  <si>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</si>
  <si>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</si>
  <si>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</si>
  <si>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</si>
  <si>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</si>
  <si>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</si>
  <si>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</si>
  <si>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</si>
  <si>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</si>
  <si>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</si>
  <si>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</si>
  <si>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</si>
  <si>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</si>
  <si>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</si>
  <si>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</si>
  <si>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</si>
  <si>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</si>
  <si>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</si>
  <si>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</si>
  <si>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</si>
  <si>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</si>
  <si>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</si>
  <si>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</si>
  <si>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</si>
  <si>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</si>
  <si>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</si>
  <si>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</si>
  <si>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</si>
  <si>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</si>
  <si>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</si>
  <si>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</si>
  <si>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</si>
  <si>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</si>
  <si>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</si>
  <si>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</si>
  <si>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</si>
  <si>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</si>
  <si>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</si>
  <si>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</si>
  <si>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</si>
  <si>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</si>
  <si>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</si>
  <si>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</si>
  <si>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</si>
  <si>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</si>
  <si>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</si>
  <si>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</si>
  <si>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</si>
  <si>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</si>
  <si>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</si>
  <si>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</si>
  <si>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</si>
  <si>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</si>
  <si>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</si>
  <si>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</si>
  <si>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</si>
  <si>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</si>
  <si>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</si>
  <si>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</si>
  <si>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</si>
  <si>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</si>
  <si>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</si>
  <si>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</si>
  <si>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</si>
  <si>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</si>
  <si>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</si>
  <si>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</si>
  <si>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</si>
  <si>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</si>
  <si>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</si>
  <si>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</si>
  <si>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</si>
  <si>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</si>
  <si>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</si>
  <si>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</si>
  <si>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</si>
  <si>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</si>
  <si>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</si>
  <si>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</si>
  <si>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</si>
  <si>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</si>
  <si>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</si>
  <si>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</si>
  <si>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</si>
  <si>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</si>
  <si>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</si>
  <si>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</si>
  <si>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</si>
  <si>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</si>
  <si>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</si>
  <si>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</si>
  <si>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</si>
  <si>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</si>
  <si>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</si>
  <si>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</si>
  <si>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</si>
  <si>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</si>
  <si>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</si>
  <si>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</si>
  <si>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</si>
  <si>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</si>
  <si>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</si>
  <si>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</si>
  <si>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</si>
  <si>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</si>
  <si>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</si>
  <si>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</si>
  <si>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</si>
  <si>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</si>
  <si>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</si>
  <si>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</si>
  <si>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</si>
  <si>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</si>
  <si>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</si>
  <si>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</si>
  <si>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</si>
  <si>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</si>
  <si>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</si>
  <si>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</si>
  <si>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</si>
  <si>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</si>
  <si>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</si>
  <si>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</si>
  <si>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</si>
  <si>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</si>
  <si>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</si>
  <si>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</si>
  <si>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</si>
  <si>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</si>
  <si>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</si>
  <si>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</si>
  <si>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</si>
  <si>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</si>
  <si>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</si>
  <si>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</si>
  <si>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</si>
  <si>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</si>
  <si>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</si>
  <si>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</si>
  <si>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</si>
  <si>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</si>
  <si>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</si>
  <si>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</si>
  <si>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</si>
  <si>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</si>
  <si>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</si>
  <si>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</si>
  <si>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</si>
  <si>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</si>
  <si>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</si>
  <si>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</si>
  <si>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</si>
  <si>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</si>
  <si>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</si>
  <si>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</si>
  <si>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</si>
  <si>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</si>
  <si>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</si>
  <si>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</si>
  <si>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</si>
  <si>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</si>
  <si>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</si>
  <si>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</si>
  <si>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</si>
  <si>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</si>
  <si>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</si>
  <si>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</si>
  <si>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</si>
  <si>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</si>
  <si>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</si>
  <si>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</si>
  <si>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</si>
  <si>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</si>
  <si>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</si>
  <si>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</si>
  <si>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</si>
  <si>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</si>
  <si>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</si>
  <si>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</si>
  <si>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</si>
  <si>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</si>
  <si>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</si>
  <si>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</si>
  <si>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</si>
  <si>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</si>
  <si>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</si>
  <si>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</si>
  <si>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</si>
  <si>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</si>
  <si>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</si>
  <si>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</si>
  <si>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</si>
  <si>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</si>
  <si>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</si>
  <si>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</si>
  <si>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</si>
  <si>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</si>
  <si>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</si>
  <si>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</si>
  <si>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</si>
  <si>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</si>
  <si>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</si>
  <si>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</si>
  <si>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</si>
  <si>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</si>
  <si>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</si>
  <si>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</si>
  <si>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</si>
  <si>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</si>
  <si>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</si>
  <si>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</si>
  <si>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</si>
  <si>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</si>
  <si>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</si>
  <si>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</si>
  <si>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</si>
  <si>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</si>
  <si>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</si>
  <si>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</si>
  <si>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</si>
  <si>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</si>
  <si>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</si>
  <si>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</si>
  <si>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</si>
  <si>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</si>
  <si>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</si>
  <si>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</si>
  <si>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</si>
  <si>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</si>
  <si>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</si>
  <si>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</si>
  <si>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</si>
  <si>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</si>
  <si>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</si>
  <si>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</si>
  <si>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</si>
  <si>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</si>
  <si>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</si>
  <si>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</si>
  <si>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</si>
  <si>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</si>
  <si>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</si>
  <si>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</si>
  <si>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</si>
  <si>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</si>
  <si>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</si>
  <si>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</si>
  <si>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</si>
  <si>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</si>
  <si>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</si>
  <si>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</si>
  <si>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</si>
  <si>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</si>
  <si>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</si>
  <si>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</si>
  <si>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</si>
  <si>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</si>
  <si>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</si>
  <si>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</si>
  <si>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</si>
  <si>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</si>
  <si>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</si>
  <si>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</si>
  <si>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</si>
  <si>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</si>
  <si>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</si>
  <si>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</si>
  <si>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</si>
  <si>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</si>
  <si>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</si>
  <si>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</si>
  <si>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</si>
  <si>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</si>
  <si>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</si>
  <si>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</si>
  <si>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</si>
  <si>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</si>
  <si>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</si>
  <si>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</si>
  <si>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</si>
  <si>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</si>
  <si>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</si>
  <si>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</si>
  <si>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</si>
  <si>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</si>
  <si>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</si>
  <si>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</si>
  <si>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</si>
  <si>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</si>
  <si>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</si>
  <si>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</si>
  <si>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</si>
  <si>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</si>
  <si>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</si>
  <si>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</si>
  <si>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</si>
  <si>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</si>
  <si>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</si>
  <si>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</si>
  <si>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</si>
  <si>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</si>
  <si>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</si>
  <si>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</si>
  <si>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</si>
  <si>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</si>
  <si>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</si>
  <si>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</si>
  <si>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</si>
  <si>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</si>
  <si>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</si>
  <si>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</si>
  <si>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</si>
  <si>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</si>
  <si>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</si>
  <si>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</si>
  <si>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</si>
  <si>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</si>
  <si>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</si>
  <si>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</si>
  <si>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</si>
  <si>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</si>
  <si>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</si>
  <si>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</si>
  <si>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</si>
  <si>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</si>
  <si>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</si>
  <si>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</si>
  <si>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</si>
  <si>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</si>
  <si>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</si>
  <si>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</si>
  <si>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</si>
  <si>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</si>
  <si>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</si>
  <si>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</si>
  <si>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</si>
  <si>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</si>
  <si>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</si>
  <si>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</si>
  <si>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</si>
  <si>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</si>
  <si>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</si>
  <si>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</si>
  <si>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</si>
  <si>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</si>
  <si>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</si>
  <si>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</si>
  <si>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</si>
  <si>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</si>
  <si>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</si>
  <si>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</si>
  <si>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</si>
  <si>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</si>
  <si>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</si>
  <si>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</si>
  <si>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</si>
  <si>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</si>
  <si>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</si>
  <si>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</si>
  <si>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</si>
  <si>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</si>
  <si>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</si>
  <si>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</si>
  <si>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</si>
  <si>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</si>
  <si>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</si>
  <si>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</si>
  <si>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</si>
  <si>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</si>
  <si>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</si>
  <si>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</si>
  <si>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</si>
  <si>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</si>
  <si>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</si>
  <si>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</si>
  <si>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</si>
  <si>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</si>
  <si>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</si>
  <si>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</si>
  <si>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</si>
  <si>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</si>
  <si>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</si>
  <si>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</si>
  <si>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</si>
  <si>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</si>
  <si>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</si>
  <si>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</si>
  <si>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</si>
  <si>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</si>
  <si>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</si>
  <si>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</si>
  <si>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</si>
  <si>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</si>
  <si>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</si>
  <si>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</si>
  <si>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</si>
  <si>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</si>
  <si>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</si>
  <si>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</si>
  <si>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</si>
  <si>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</si>
  <si>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</si>
  <si>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</si>
  <si>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</si>
  <si>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</si>
  <si>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</si>
  <si>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</si>
  <si>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</si>
  <si>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</si>
  <si>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</si>
  <si>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</si>
  <si>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</si>
  <si>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</si>
  <si>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</si>
  <si>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</si>
  <si>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</si>
  <si>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</si>
  <si>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</si>
  <si>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</si>
  <si>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</si>
  <si>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</si>
  <si>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</si>
  <si>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</si>
  <si>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</si>
  <si>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</si>
  <si>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</si>
  <si>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</si>
  <si>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</si>
  <si>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</si>
  <si>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</si>
  <si>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</si>
  <si>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</si>
  <si>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</si>
  <si>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</si>
  <si>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</si>
  <si>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</si>
  <si>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</si>
  <si>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</si>
  <si>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</si>
  <si>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</si>
  <si>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</si>
  <si>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</si>
  <si>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</si>
  <si>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</si>
  <si>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</si>
  <si>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</si>
  <si>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</si>
  <si>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</si>
  <si>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</si>
  <si>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</si>
  <si>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</si>
  <si>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</si>
  <si>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</si>
  <si>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</si>
  <si>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</si>
  <si>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</si>
  <si>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</si>
  <si>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</si>
  <si>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</si>
  <si>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</si>
  <si>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</si>
  <si>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</si>
  <si>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</si>
  <si>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</si>
  <si>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</si>
  <si>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</si>
  <si>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</si>
  <si>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</si>
  <si>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</si>
  <si>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</si>
  <si>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</si>
  <si>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</si>
  <si>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</si>
  <si>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</si>
  <si>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</si>
  <si>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</si>
  <si>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</si>
  <si>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</si>
  <si>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</si>
  <si>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</si>
  <si>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</si>
  <si>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</si>
  <si>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</si>
  <si>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</si>
  <si>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</si>
  <si>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</si>
  <si>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</si>
  <si>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</si>
  <si>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</si>
  <si>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</si>
  <si>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</si>
  <si>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</si>
  <si>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</si>
  <si>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</si>
  <si>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</si>
  <si>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</si>
  <si>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</si>
  <si>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</si>
  <si>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</si>
  <si>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</si>
  <si>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</si>
  <si>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</si>
  <si>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</si>
  <si>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</si>
  <si>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</si>
  <si>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</si>
  <si>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</si>
  <si>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</si>
  <si>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</si>
  <si>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</si>
  <si>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</si>
  <si>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</si>
  <si>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</si>
  <si>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</si>
  <si>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</si>
  <si>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</si>
  <si>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</si>
  <si>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</si>
  <si>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</si>
  <si>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</si>
  <si>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</si>
  <si>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</si>
  <si>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</si>
  <si>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</si>
  <si>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</si>
  <si>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</si>
  <si>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</si>
  <si>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</si>
  <si>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</si>
  <si>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</si>
  <si>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</si>
  <si>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</si>
  <si>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</si>
  <si>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</si>
  <si>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</si>
  <si>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</si>
  <si>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</si>
  <si>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</si>
  <si>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</si>
  <si>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</si>
  <si>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</si>
  <si>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</si>
  <si>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</si>
  <si>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</si>
  <si>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</si>
  <si>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</si>
  <si>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</si>
  <si>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</si>
  <si>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</si>
  <si>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</si>
  <si>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</si>
  <si>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</si>
  <si>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</si>
  <si>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</si>
  <si>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</si>
  <si>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</si>
  <si>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</si>
  <si>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</si>
  <si>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</si>
  <si>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</si>
  <si>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</si>
  <si>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</si>
  <si>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</si>
  <si>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</si>
  <si>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</si>
  <si>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</si>
  <si>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</si>
  <si>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</si>
  <si>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</si>
  <si>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</si>
  <si>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</si>
  <si>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</si>
  <si>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</si>
  <si>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</si>
  <si>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</si>
  <si>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</si>
  <si>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</si>
  <si>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</si>
  <si>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</si>
  <si>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</si>
  <si>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</si>
  <si>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</si>
  <si>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</si>
  <si>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</si>
  <si>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</si>
  <si>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</si>
  <si>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</si>
  <si>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</si>
  <si>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</si>
  <si>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</si>
  <si>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</si>
  <si>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</si>
  <si>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</si>
  <si>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</si>
  <si>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</si>
  <si>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</si>
  <si>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</si>
  <si>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</si>
  <si>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</si>
  <si>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</si>
  <si>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</si>
  <si>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</si>
  <si>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</si>
  <si>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</si>
  <si>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</si>
  <si>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</si>
  <si>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</si>
  <si>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</si>
  <si>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</si>
  <si>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</si>
  <si>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</si>
  <si>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</si>
  <si>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</si>
  <si>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</si>
  <si>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</si>
  <si>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</si>
  <si>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</si>
  <si>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</si>
  <si>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</si>
  <si>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</si>
  <si>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</si>
  <si>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</si>
  <si>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</si>
  <si>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</si>
  <si>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</si>
  <si>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</si>
  <si>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</si>
  <si>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</si>
  <si>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</si>
  <si>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</si>
  <si>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</si>
  <si>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</si>
  <si>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</si>
  <si>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</si>
  <si>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</si>
  <si>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</si>
  <si>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</si>
  <si>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</si>
  <si>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</si>
  <si>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</si>
  <si>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</si>
  <si>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</si>
  <si>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</si>
  <si>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</si>
  <si>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</si>
  <si>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</si>
  <si>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</si>
  <si>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</si>
  <si>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</si>
  <si>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</si>
  <si>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</si>
  <si>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</si>
  <si>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</si>
  <si>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</si>
  <si>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</si>
  <si>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</si>
  <si>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</si>
  <si>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</si>
  <si>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</si>
  <si>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</si>
  <si>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</si>
  <si>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</si>
  <si>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</si>
  <si>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</si>
  <si>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</si>
  <si>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</si>
  <si>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</si>
  <si>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</si>
  <si>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</si>
  <si>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</si>
  <si>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</si>
  <si>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</si>
  <si>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</si>
  <si>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</si>
  <si>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</si>
  <si>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</si>
  <si>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</si>
  <si>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</si>
  <si>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</si>
  <si>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</si>
  <si>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</si>
  <si>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</si>
  <si>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</si>
  <si>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</si>
  <si>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</si>
  <si>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</si>
  <si>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</si>
  <si>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</si>
  <si>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</si>
  <si>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</si>
  <si>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</si>
  <si>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</si>
  <si>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</si>
  <si>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</si>
  <si>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</si>
  <si>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</si>
  <si>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</si>
  <si>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</si>
  <si>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</si>
  <si>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</si>
  <si>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</si>
  <si>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</si>
  <si>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</si>
  <si>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</si>
  <si>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</si>
  <si>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</si>
  <si>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</si>
  <si>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</si>
  <si>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</si>
  <si>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</si>
  <si>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</si>
  <si>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</si>
  <si>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</si>
  <si>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</si>
  <si>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</si>
  <si>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</si>
  <si>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</si>
  <si>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</si>
  <si>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</si>
  <si>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</si>
  <si>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</si>
  <si>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</si>
  <si>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</si>
  <si>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</si>
  <si>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</si>
  <si>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</si>
  <si>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</si>
  <si>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</si>
  <si>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</si>
  <si>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</si>
  <si>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</si>
  <si>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</si>
  <si>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</si>
  <si>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</si>
  <si>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</si>
  <si>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</si>
  <si>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</si>
  <si>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</si>
  <si>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</si>
  <si>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</si>
  <si>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</si>
  <si>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</si>
  <si>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</si>
  <si>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</si>
  <si>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</si>
  <si>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</si>
  <si>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</si>
  <si>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</si>
  <si>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</si>
  <si>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</si>
  <si>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</si>
  <si>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</si>
  <si>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</si>
  <si>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</si>
  <si>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</si>
  <si>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</si>
  <si>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</si>
  <si>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</si>
  <si>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</si>
  <si>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</si>
  <si>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</si>
  <si>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</si>
  <si>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</si>
  <si>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</si>
  <si>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</si>
  <si>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</si>
  <si>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</si>
  <si>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</si>
  <si>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</si>
  <si>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</si>
  <si>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</si>
  <si>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</si>
  <si>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</si>
  <si>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</si>
  <si>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</si>
  <si>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</si>
  <si>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</si>
  <si>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</si>
  <si>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</si>
  <si>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</si>
  <si>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</si>
  <si>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</si>
  <si>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</si>
  <si>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</si>
  <si>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</si>
  <si>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</si>
  <si>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</si>
  <si>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</si>
  <si>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</si>
  <si>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</si>
  <si>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</si>
  <si>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</si>
  <si>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</si>
  <si>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</si>
  <si>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</si>
  <si>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</si>
  <si>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</si>
  <si>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</si>
  <si>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</si>
  <si>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</si>
  <si>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</si>
  <si>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</si>
  <si>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</si>
  <si>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</si>
  <si>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</si>
  <si>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</si>
  <si>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</si>
  <si>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</si>
  <si>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</si>
  <si>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</si>
  <si>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</si>
  <si>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</si>
  <si>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</si>
  <si>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</si>
  <si>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</si>
  <si>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</si>
  <si>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</si>
  <si>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</si>
  <si>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</si>
  <si>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</si>
  <si>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</si>
  <si>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</si>
  <si>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</si>
  <si>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</si>
  <si>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</si>
  <si>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</si>
  <si>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</si>
  <si>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</si>
  <si>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</si>
  <si>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</si>
  <si>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</si>
  <si>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</si>
  <si>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</si>
  <si>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</si>
  <si>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</si>
  <si>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</si>
  <si>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</si>
  <si>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</si>
  <si>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</si>
  <si>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</si>
  <si>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</si>
  <si>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</si>
  <si>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</si>
  <si>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</si>
  <si>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</si>
  <si>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</si>
  <si>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</si>
  <si>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</si>
  <si>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</si>
  <si>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</si>
  <si>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</si>
  <si>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</si>
  <si>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</si>
  <si>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</si>
  <si>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</si>
  <si>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</si>
  <si>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</si>
  <si>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</si>
  <si>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</si>
  <si>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</si>
  <si>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</si>
  <si>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</si>
  <si>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</si>
  <si>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</si>
  <si>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</si>
  <si>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</si>
  <si>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</si>
  <si>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</si>
  <si>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</si>
  <si>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</si>
  <si>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</si>
  <si>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</si>
  <si>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</si>
  <si>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</si>
  <si>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</si>
  <si>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</si>
  <si>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</si>
  <si>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</si>
  <si>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</si>
  <si>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</si>
  <si>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</si>
  <si>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</si>
  <si>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</si>
  <si>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</si>
  <si>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</si>
  <si>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</si>
  <si>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</si>
  <si>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</si>
  <si>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</si>
  <si>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</si>
  <si>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</si>
  <si>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</si>
  <si>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</si>
  <si>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</si>
  <si>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</si>
  <si>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</si>
  <si>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</si>
  <si>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</si>
  <si>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</si>
  <si>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</si>
  <si>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</si>
  <si>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</si>
  <si>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</si>
  <si>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</si>
  <si>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</si>
  <si>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</si>
  <si>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</si>
  <si>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</si>
  <si>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</si>
  <si>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</si>
  <si>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</si>
  <si>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</si>
  <si>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</si>
  <si>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</si>
  <si>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</si>
  <si>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</si>
  <si>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</si>
  <si>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</si>
  <si>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</si>
  <si>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</si>
  <si>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</si>
  <si>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</si>
  <si>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</si>
  <si>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</si>
  <si>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</si>
  <si>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</si>
  <si>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</si>
  <si>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</si>
  <si>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</si>
  <si>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</si>
  <si>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</si>
  <si>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</si>
  <si>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</si>
  <si>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</si>
  <si>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</si>
  <si>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</si>
  <si>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</si>
  <si>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</si>
  <si>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</si>
  <si>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</si>
  <si>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</si>
  <si>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</si>
  <si>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</si>
  <si>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</si>
  <si>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</si>
  <si>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</si>
  <si>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</si>
  <si>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</si>
  <si>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</si>
  <si>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</si>
  <si>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</si>
  <si>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</si>
  <si>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</si>
  <si>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</si>
  <si>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</si>
  <si>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</si>
  <si>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</si>
  <si>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</si>
  <si>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</si>
  <si>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</si>
  <si>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</si>
  <si>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</si>
  <si>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</si>
  <si>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</si>
  <si>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</si>
  <si>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</si>
  <si>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</si>
  <si>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</si>
  <si>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</si>
  <si>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</si>
  <si>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</si>
  <si>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</si>
  <si>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</si>
  <si>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</si>
  <si>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</si>
  <si>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</si>
  <si>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</si>
  <si>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</si>
  <si>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</si>
  <si>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</si>
  <si>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</si>
  <si>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</si>
  <si>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</si>
  <si>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</si>
  <si>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</si>
  <si>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</si>
  <si>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</si>
  <si>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</si>
  <si>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</si>
  <si>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</si>
  <si>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</si>
  <si>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</si>
  <si>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</si>
  <si>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</si>
  <si>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</si>
  <si>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</si>
  <si>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</si>
  <si>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</si>
  <si>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</si>
  <si>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</si>
  <si>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</si>
  <si>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</si>
  <si>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</si>
  <si>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</si>
  <si>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</si>
  <si>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</si>
  <si>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</si>
  <si>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</si>
  <si>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</si>
  <si>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</si>
  <si>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</si>
  <si>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</si>
  <si>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</si>
  <si>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</si>
  <si>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</si>
  <si>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</si>
  <si>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</si>
  <si>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</si>
  <si>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</si>
  <si>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</si>
  <si>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</si>
  <si>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</si>
  <si>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</si>
  <si>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</si>
  <si>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</si>
  <si>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</si>
  <si>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</si>
  <si>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</si>
  <si>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</si>
  <si>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</si>
  <si>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</si>
  <si>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</si>
  <si>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</si>
  <si>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</si>
  <si>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</si>
  <si>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</si>
  <si>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</si>
  <si>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</si>
  <si>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</si>
  <si>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</si>
  <si>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</si>
  <si>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</si>
  <si>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</si>
  <si>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</si>
  <si>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</si>
  <si>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</si>
  <si>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</si>
  <si>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</si>
  <si>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</si>
  <si>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</si>
  <si>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</si>
  <si>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</si>
  <si>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</si>
  <si>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</si>
  <si>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</si>
  <si>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</si>
  <si>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</si>
  <si>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</si>
  <si>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</si>
  <si>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</si>
  <si>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</si>
  <si>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</si>
  <si>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</si>
  <si>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</si>
  <si>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</si>
  <si>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</si>
  <si>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</si>
  <si>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</si>
  <si>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</si>
  <si>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</si>
  <si>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</si>
  <si>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</si>
  <si>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</si>
  <si>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</si>
  <si>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</si>
  <si>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</si>
  <si>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</si>
  <si>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</si>
  <si>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</si>
  <si>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</si>
  <si>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</si>
  <si>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</si>
  <si>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</si>
  <si>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</si>
  <si>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</si>
  <si>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</si>
  <si>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</si>
  <si>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</si>
  <si>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</si>
  <si>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</si>
  <si>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</si>
  <si>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</si>
  <si>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</si>
  <si>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</si>
  <si>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</si>
  <si>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</si>
  <si>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</si>
  <si>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</si>
  <si>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</si>
  <si>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</si>
  <si>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</si>
  <si>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</si>
  <si>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</si>
  <si>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</si>
  <si>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</si>
  <si>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</si>
  <si>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</si>
  <si>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</si>
  <si>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</si>
  <si>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</si>
  <si>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</si>
  <si>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</si>
  <si>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</si>
  <si>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</si>
  <si>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</si>
  <si>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</si>
  <si>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</si>
  <si>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</si>
  <si>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</si>
  <si>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</si>
  <si>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</si>
  <si>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</si>
  <si>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</si>
  <si>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</si>
  <si>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</si>
  <si>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</si>
  <si>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</si>
  <si>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</si>
  <si>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</si>
  <si>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</si>
  <si>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</si>
  <si>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</si>
  <si>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</si>
  <si>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</si>
  <si>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</si>
  <si>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</si>
  <si>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</si>
  <si>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</si>
  <si>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</si>
  <si>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</si>
  <si>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</si>
  <si>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</si>
  <si>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</si>
  <si>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</si>
  <si>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</si>
  <si>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</si>
  <si>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</si>
  <si>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</si>
  <si>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</si>
  <si>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</si>
  <si>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</si>
  <si>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</si>
  <si>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</si>
  <si>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</si>
  <si>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</si>
  <si>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</si>
  <si>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</si>
  <si>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</si>
  <si>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</si>
  <si>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</si>
  <si>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</si>
  <si>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</si>
  <si>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</si>
  <si>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</si>
  <si>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</si>
  <si>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</si>
  <si>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</si>
  <si>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</si>
  <si>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</si>
  <si>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</si>
  <si>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</si>
  <si>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</si>
  <si>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</si>
  <si>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</si>
  <si>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</si>
  <si>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</si>
  <si>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</si>
  <si>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</si>
  <si>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</si>
  <si>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</si>
  <si>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</si>
  <si>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</si>
  <si>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</si>
  <si>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</si>
  <si>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</si>
  <si>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</si>
  <si>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</si>
  <si>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</si>
  <si>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</si>
  <si>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</si>
  <si>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</si>
  <si>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</si>
  <si>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</si>
  <si>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</si>
  <si>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</si>
  <si>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</si>
  <si>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</si>
  <si>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</si>
  <si>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</si>
  <si>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</si>
  <si>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</si>
  <si>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</si>
  <si>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</si>
  <si>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</si>
  <si>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</si>
  <si>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</si>
  <si>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</si>
  <si>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</si>
  <si>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</si>
  <si>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</si>
  <si>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</si>
  <si>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</si>
  <si>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</si>
  <si>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</si>
  <si>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</si>
  <si>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</si>
  <si>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</si>
  <si>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</si>
  <si>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</si>
  <si>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</si>
  <si>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</si>
  <si>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</si>
  <si>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</si>
  <si>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</si>
  <si>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</si>
  <si>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</si>
  <si>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</si>
  <si>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</si>
  <si>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</si>
  <si>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</si>
  <si>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</si>
  <si>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</si>
  <si>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</si>
  <si>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</si>
  <si>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</si>
  <si>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</si>
  <si>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</si>
  <si>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</si>
  <si>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</si>
  <si>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</si>
  <si>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</si>
  <si>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</si>
  <si>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</si>
  <si>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</si>
  <si>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</si>
  <si>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</si>
  <si>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</si>
  <si>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</si>
  <si>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</si>
  <si>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</si>
  <si>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</si>
  <si>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</si>
  <si>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</si>
  <si>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</si>
  <si>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</si>
  <si>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</si>
  <si>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</si>
  <si>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</si>
  <si>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</si>
  <si>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</si>
  <si>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</si>
  <si>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</si>
  <si>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</si>
  <si>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</si>
  <si>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</si>
  <si>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</si>
  <si>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</si>
  <si>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</si>
  <si>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</si>
  <si>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</si>
  <si>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</si>
  <si>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</si>
  <si>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</si>
  <si>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</si>
  <si>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</si>
  <si>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</si>
  <si>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</si>
  <si>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</si>
  <si>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</si>
  <si>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</si>
  <si>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</si>
  <si>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</si>
  <si>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</si>
  <si>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</si>
  <si>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</si>
  <si>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</si>
  <si>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</si>
  <si>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</si>
  <si>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</si>
  <si>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</si>
  <si>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</si>
  <si>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</si>
  <si>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</si>
  <si>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</si>
  <si>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</si>
  <si>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</si>
  <si>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</si>
  <si>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</si>
  <si>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</si>
  <si>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</si>
  <si>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</si>
  <si>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</si>
  <si>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</si>
  <si>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</si>
  <si>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</si>
  <si>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</si>
  <si>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</si>
  <si>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</si>
  <si>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</si>
  <si>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</si>
  <si>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</si>
  <si>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</si>
  <si>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</si>
  <si>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</si>
  <si>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</si>
  <si>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</si>
  <si>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</si>
  <si>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</si>
  <si>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</si>
  <si>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</si>
  <si>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</si>
  <si>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</si>
  <si>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</si>
  <si>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</si>
  <si>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</si>
  <si>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</si>
  <si>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</si>
  <si>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</si>
  <si>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</si>
  <si>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</si>
  <si>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</si>
  <si>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</si>
  <si>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</si>
  <si>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</si>
  <si>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</si>
  <si>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</si>
  <si>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</si>
  <si>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</si>
  <si>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</si>
  <si>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</si>
  <si>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</si>
  <si>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</si>
  <si>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</si>
  <si>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</si>
  <si>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</si>
  <si>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</si>
  <si>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</si>
  <si>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</si>
  <si>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</si>
  <si>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</si>
  <si>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</si>
  <si>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</si>
  <si>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</si>
  <si>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</si>
  <si>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</si>
  <si>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</si>
  <si>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</si>
  <si>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</si>
  <si>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</si>
  <si>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</si>
  <si>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</si>
  <si>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</si>
  <si>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</si>
  <si>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</si>
  <si>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</si>
  <si>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</si>
  <si>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</si>
  <si>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</si>
  <si>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</si>
  <si>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</si>
  <si>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</si>
  <si>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</si>
  <si>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</si>
  <si>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</si>
  <si>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</si>
  <si>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</si>
  <si>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</si>
  <si>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</si>
  <si>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</si>
  <si>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</si>
  <si>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</si>
  <si>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</si>
  <si>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</si>
  <si>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</si>
  <si>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</si>
  <si>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</si>
  <si>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</si>
  <si>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</si>
  <si>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</si>
  <si>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</si>
  <si>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</si>
  <si>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</si>
  <si>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</si>
  <si>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</si>
  <si>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</si>
  <si>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</si>
  <si>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</si>
  <si>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</si>
  <si>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</si>
  <si>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</si>
  <si>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</si>
  <si>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</si>
  <si>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</si>
  <si>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</si>
  <si>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</si>
  <si>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</si>
  <si>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</si>
  <si>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</si>
  <si>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</si>
  <si>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</si>
  <si>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</si>
  <si>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</si>
  <si>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</si>
  <si>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</si>
  <si>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</si>
  <si>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</si>
  <si>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</si>
  <si>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</si>
  <si>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</si>
  <si>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</si>
  <si>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</si>
  <si>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</si>
  <si>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</si>
  <si>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</si>
  <si>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</si>
  <si>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</si>
  <si>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</si>
  <si>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</si>
  <si>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</si>
  <si>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</si>
  <si>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</si>
  <si>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</si>
  <si>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</si>
  <si>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</si>
  <si>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</si>
  <si>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</si>
  <si>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</si>
  <si>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</si>
  <si>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</si>
  <si>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</si>
  <si>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</si>
  <si>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</si>
  <si>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</si>
  <si>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</si>
  <si>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</si>
  <si>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</si>
  <si>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</si>
  <si>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</si>
  <si>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</si>
  <si>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</si>
  <si>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</si>
  <si>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</si>
  <si>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</si>
  <si>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</si>
  <si>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</si>
  <si>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</si>
  <si>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</si>
  <si>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</si>
  <si>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</si>
  <si>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</si>
  <si>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</si>
  <si>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</si>
  <si>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</si>
  <si>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</si>
  <si>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</si>
  <si>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</si>
  <si>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</si>
  <si>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</si>
  <si>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</si>
  <si>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</si>
  <si>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</si>
  <si>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</si>
  <si>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</si>
  <si>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</si>
  <si>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</si>
  <si>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</si>
  <si>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</si>
  <si>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</si>
  <si>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</si>
  <si>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</si>
  <si>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</si>
  <si>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</si>
  <si>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</si>
  <si>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</si>
  <si>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</si>
  <si>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</si>
  <si>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</si>
  <si>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</si>
  <si>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</si>
  <si>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</si>
  <si>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</si>
  <si>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</si>
  <si>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</si>
  <si>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</si>
  <si>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</si>
  <si>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</si>
  <si>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</si>
  <si>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</si>
  <si>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</si>
  <si>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</si>
  <si>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</si>
  <si>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</si>
  <si>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</si>
  <si>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</si>
  <si>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</si>
  <si>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</si>
  <si>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</si>
  <si>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</si>
  <si>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</si>
  <si>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</si>
  <si>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</si>
  <si>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</si>
  <si>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</si>
  <si>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</si>
  <si>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</si>
  <si>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</si>
  <si>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</si>
  <si>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</si>
  <si>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</si>
  <si>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</si>
  <si>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</si>
  <si>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</si>
  <si>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</si>
  <si>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</si>
  <si>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</si>
  <si>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</si>
  <si>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</si>
  <si>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</si>
  <si>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</si>
  <si>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</si>
  <si>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</si>
  <si>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</si>
  <si>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</si>
  <si>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</si>
  <si>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</si>
  <si>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</si>
  <si>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</si>
  <si>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</si>
  <si>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</si>
  <si>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</si>
  <si>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</si>
  <si>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</si>
  <si>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</si>
  <si>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</si>
  <si>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</si>
  <si>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</si>
  <si>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</si>
  <si>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</si>
  <si>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</si>
  <si>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</si>
  <si>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</si>
  <si>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</si>
  <si>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</si>
  <si>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</si>
  <si>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</si>
  <si>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</si>
  <si>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</si>
  <si>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</si>
  <si>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</si>
  <si>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</si>
  <si>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</si>
  <si>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</si>
  <si>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</si>
  <si>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</si>
  <si>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</si>
  <si>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</si>
  <si>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</si>
  <si>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</si>
  <si>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</si>
  <si>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</si>
  <si>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</si>
  <si>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</si>
  <si>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</si>
  <si>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</si>
  <si>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</si>
  <si>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</si>
  <si>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</si>
  <si>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</si>
  <si>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</si>
  <si>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</si>
  <si>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</si>
  <si>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</si>
  <si>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</si>
  <si>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</si>
  <si>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</si>
  <si>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</si>
  <si>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</si>
  <si>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</si>
  <si>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</si>
  <si>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</si>
  <si>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</si>
  <si>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</si>
  <si>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</si>
  <si>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</si>
  <si>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</si>
  <si>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</si>
  <si>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</si>
  <si>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</si>
  <si>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</si>
  <si>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</si>
  <si>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</si>
  <si>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</si>
  <si>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</si>
  <si>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</si>
  <si>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</si>
  <si>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</si>
  <si>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</si>
  <si>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</si>
  <si>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</si>
  <si>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</si>
  <si>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</si>
  <si>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</si>
  <si>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</si>
  <si>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</si>
  <si>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</si>
  <si>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</si>
  <si>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</si>
  <si>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</si>
  <si>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</si>
  <si>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</si>
  <si>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</si>
  <si>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</si>
  <si>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</si>
  <si>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</si>
  <si>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</si>
  <si>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</si>
  <si>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</si>
  <si>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</si>
  <si>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</si>
  <si>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</si>
  <si>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</si>
  <si>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</si>
  <si>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</si>
  <si>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</si>
  <si>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</si>
  <si>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</si>
  <si>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</si>
  <si>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</si>
  <si>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</si>
  <si>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</si>
  <si>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</si>
  <si>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</si>
  <si>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</si>
  <si>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</si>
  <si>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</si>
  <si>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</si>
  <si>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</si>
  <si>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</si>
  <si>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</si>
  <si>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</si>
  <si>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</si>
  <si>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</si>
  <si>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</si>
  <si>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</si>
  <si>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</si>
  <si>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</si>
  <si>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</si>
  <si>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</si>
  <si>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</si>
  <si>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</si>
  <si>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</si>
  <si>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</si>
  <si>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</si>
  <si>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</si>
  <si>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</si>
  <si>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</si>
  <si>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</si>
  <si>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</si>
  <si>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</si>
  <si>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</si>
  <si>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</si>
  <si>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</si>
  <si>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</si>
  <si>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</si>
  <si>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</si>
  <si>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</si>
  <si>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</si>
  <si>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</si>
  <si>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</si>
  <si>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</si>
  <si>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</si>
  <si>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</si>
  <si>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</si>
  <si>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</si>
  <si>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</si>
  <si>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</si>
  <si>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</si>
  <si>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</si>
  <si>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</si>
  <si>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</si>
  <si>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</si>
  <si>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</si>
  <si>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</si>
  <si>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</si>
  <si>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</si>
  <si>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</si>
  <si>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</si>
  <si>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</si>
  <si>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</si>
  <si>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</si>
  <si>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</si>
  <si>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</si>
  <si>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</si>
  <si>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</si>
  <si>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</si>
  <si>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</si>
  <si>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</si>
  <si>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</si>
  <si>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</si>
  <si>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</si>
  <si>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</si>
  <si>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</si>
  <si>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</si>
  <si>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</si>
  <si>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</si>
  <si>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</si>
  <si>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</si>
  <si>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</si>
  <si>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</si>
  <si>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</si>
  <si>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</si>
  <si>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</si>
  <si>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</si>
  <si>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</si>
  <si>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</si>
  <si>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</si>
  <si>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</si>
  <si>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</si>
  <si>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</si>
  <si>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</si>
  <si>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</si>
  <si>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</si>
  <si>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</si>
  <si>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</si>
  <si>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</si>
  <si>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</si>
  <si>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</si>
  <si>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</si>
  <si>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</si>
  <si>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</si>
  <si>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</si>
  <si>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</si>
  <si>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</si>
  <si>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</si>
  <si>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</si>
  <si>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</si>
  <si>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</si>
  <si>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</si>
  <si>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</si>
  <si>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</si>
  <si>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</si>
  <si>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</si>
  <si>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</si>
  <si>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</si>
  <si>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</si>
  <si>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</si>
  <si>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</si>
  <si>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</si>
  <si>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</si>
  <si>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</si>
  <si>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</si>
  <si>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</si>
  <si>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</si>
  <si>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</si>
  <si>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</si>
  <si>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</si>
  <si>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</si>
  <si>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</si>
  <si>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</si>
  <si>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</si>
  <si>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</si>
  <si>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</si>
  <si>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</si>
  <si>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</si>
  <si>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</si>
  <si>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</si>
  <si>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</si>
  <si>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</si>
  <si>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</si>
  <si>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</si>
  <si>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</si>
  <si>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</si>
  <si>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</si>
  <si>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</si>
  <si>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</si>
  <si>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</si>
  <si>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</si>
  <si>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</si>
  <si>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</si>
  <si>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</si>
  <si>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</si>
  <si>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</si>
  <si>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</si>
  <si>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</si>
  <si>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</si>
  <si>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</si>
  <si>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</si>
  <si>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</si>
  <si>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</si>
  <si>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</si>
  <si>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</si>
  <si>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</si>
  <si>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</si>
  <si>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</si>
  <si>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</si>
  <si>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</si>
  <si>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</si>
  <si>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</si>
  <si>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</si>
  <si>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</si>
  <si>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</si>
  <si>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</si>
  <si>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</si>
  <si>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</si>
  <si>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</si>
  <si>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</si>
  <si>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</si>
  <si>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</si>
  <si>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</si>
  <si>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</si>
  <si>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</si>
  <si>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</si>
  <si>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</si>
  <si>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</si>
  <si>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</si>
  <si>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</si>
  <si>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</si>
  <si>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</si>
  <si>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</si>
  <si>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</si>
  <si>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</si>
  <si>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</si>
  <si>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</si>
  <si>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</si>
  <si>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</si>
  <si>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</si>
  <si>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</si>
  <si>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</si>
  <si>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</si>
  <si>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</si>
  <si>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</si>
  <si>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</si>
  <si>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</si>
  <si>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</si>
  <si>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</si>
  <si>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</si>
  <si>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</si>
  <si>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</si>
  <si>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</si>
  <si>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</si>
  <si>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</si>
  <si>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</si>
  <si>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</si>
  <si>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</si>
  <si>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</si>
  <si>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</si>
  <si>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</si>
  <si>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</si>
  <si>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</si>
  <si>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</si>
  <si>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</si>
  <si>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</si>
  <si>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</si>
  <si>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</si>
  <si>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</si>
  <si>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</si>
  <si>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</si>
  <si>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</si>
  <si>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</si>
  <si>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</si>
  <si>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</si>
  <si>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</si>
  <si>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</si>
  <si>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</si>
  <si>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</si>
  <si>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</si>
  <si>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</si>
  <si>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</si>
  <si>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</si>
  <si>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</si>
  <si>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</si>
  <si>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</si>
  <si>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</si>
  <si>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</si>
  <si>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</si>
  <si>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</si>
  <si>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</si>
  <si>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</si>
  <si>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</si>
  <si>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</si>
  <si>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</si>
  <si>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</si>
  <si>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</si>
  <si>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</si>
  <si>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</si>
  <si>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</si>
  <si>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</si>
  <si>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</si>
  <si>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</si>
  <si>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</si>
  <si>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</si>
  <si>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</si>
  <si>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</si>
  <si>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</si>
  <si>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</si>
  <si>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</si>
  <si>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</si>
  <si>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</si>
  <si>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</si>
  <si>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</si>
  <si>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</si>
  <si>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</si>
  <si>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</si>
  <si>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</si>
  <si>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</si>
  <si>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</si>
  <si>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</si>
  <si>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</si>
  <si>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</si>
  <si>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</si>
  <si>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</si>
  <si>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</si>
  <si>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</si>
  <si>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</si>
  <si>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</si>
  <si>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</si>
  <si>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</si>
  <si>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</si>
  <si>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</si>
  <si>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</si>
  <si>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</si>
  <si>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</si>
  <si>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</si>
  <si>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</si>
  <si>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</si>
  <si>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</si>
  <si>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</si>
  <si>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</si>
  <si>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</si>
  <si>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</si>
  <si>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</si>
  <si>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</si>
  <si>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</si>
  <si>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</si>
  <si>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</si>
  <si>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</si>
  <si>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</si>
  <si>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</si>
  <si>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</si>
  <si>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</si>
  <si>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</si>
  <si>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</si>
  <si>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</si>
  <si>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</si>
  <si>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</si>
  <si>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</si>
  <si>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</si>
  <si>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</si>
  <si>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</si>
  <si>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</si>
  <si>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</si>
  <si>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</si>
  <si>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</si>
  <si>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</si>
  <si>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</si>
  <si>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</si>
  <si>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</si>
  <si>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</si>
  <si>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</si>
  <si>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</si>
  <si>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</si>
  <si>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</si>
  <si>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</si>
  <si>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</si>
  <si>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</si>
  <si>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</si>
  <si>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</si>
  <si>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</si>
  <si>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</si>
  <si>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</si>
  <si>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</si>
  <si>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</si>
  <si>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</si>
  <si>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</si>
  <si>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</si>
  <si>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</si>
  <si>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</si>
  <si>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</si>
  <si>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</si>
  <si>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</si>
  <si>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</si>
  <si>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</si>
  <si>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</si>
  <si>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</si>
  <si>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</si>
  <si>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</si>
  <si>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</si>
  <si>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</si>
  <si>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</si>
  <si>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</si>
  <si>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</si>
  <si>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</si>
  <si>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</si>
  <si>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</si>
  <si>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</si>
  <si>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</si>
  <si>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</si>
  <si>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</si>
  <si>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</si>
  <si>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</si>
  <si>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</si>
  <si>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</si>
  <si>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</si>
  <si>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</si>
  <si>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</si>
  <si>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</si>
  <si>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</si>
  <si>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</si>
  <si>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</si>
  <si>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</si>
  <si>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</si>
  <si>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</si>
  <si>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</si>
  <si>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</si>
  <si>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</si>
  <si>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</si>
  <si>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</si>
  <si>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</si>
  <si>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</si>
  <si>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</si>
  <si>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</si>
  <si>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</si>
  <si>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</si>
  <si>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</si>
  <si>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</si>
  <si>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</si>
  <si>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</si>
  <si>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</si>
  <si>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</si>
  <si>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</si>
  <si>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</si>
  <si>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</si>
  <si>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</si>
  <si>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</si>
  <si>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</si>
  <si>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</si>
  <si>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</si>
  <si>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</si>
  <si>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</si>
  <si>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</si>
  <si>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</si>
  <si>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</si>
  <si>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</si>
  <si>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</si>
  <si>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</si>
  <si>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</si>
  <si>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</si>
  <si>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</si>
  <si>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</si>
  <si>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</si>
  <si>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</si>
  <si>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</si>
  <si>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</si>
  <si>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</si>
  <si>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</si>
  <si>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</si>
  <si>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</si>
  <si>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</si>
  <si>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</si>
  <si>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</si>
  <si>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</si>
  <si>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</si>
  <si>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</si>
  <si>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</si>
  <si>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</si>
  <si>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</si>
  <si>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</si>
  <si>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</si>
  <si>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</si>
  <si>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</si>
  <si>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</si>
  <si>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</si>
  <si>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</si>
  <si>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</si>
  <si>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</si>
  <si>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</si>
  <si>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</si>
  <si>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</si>
  <si>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</si>
  <si>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</si>
  <si>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</si>
  <si>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</si>
  <si>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</si>
  <si>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</si>
  <si>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</si>
  <si>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</si>
  <si>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</si>
  <si>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</si>
  <si>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</si>
  <si>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</si>
  <si>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</si>
  <si>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</si>
  <si>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</si>
  <si>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</si>
  <si>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</si>
  <si>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</si>
  <si>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</si>
  <si>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</si>
  <si>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</si>
  <si>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</si>
  <si>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</si>
  <si>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</si>
  <si>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</si>
  <si>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</si>
  <si>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</si>
  <si>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</si>
  <si>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</si>
  <si>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</si>
  <si>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</si>
  <si>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</si>
  <si>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</si>
  <si>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</si>
  <si>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</si>
  <si>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</si>
  <si>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</si>
  <si>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</si>
  <si>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</si>
  <si>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</si>
  <si>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</si>
  <si>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</si>
  <si>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</si>
  <si>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</si>
  <si>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</si>
  <si>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</si>
  <si>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</si>
  <si>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</si>
  <si>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</si>
  <si>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</si>
  <si>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</si>
  <si>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</si>
  <si>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</si>
  <si>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</si>
  <si>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</si>
  <si>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</si>
  <si>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</si>
  <si>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</si>
  <si>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</si>
  <si>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</si>
  <si>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</si>
  <si>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</si>
  <si>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</si>
  <si>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</si>
  <si>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</si>
  <si>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</si>
  <si>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</si>
  <si>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</si>
  <si>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</si>
  <si>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</si>
  <si>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</si>
  <si>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</si>
  <si>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</si>
  <si>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</si>
  <si>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</si>
  <si>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</si>
  <si>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</si>
  <si>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</si>
  <si>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</si>
  <si>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</si>
  <si>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</si>
  <si>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</si>
  <si>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</si>
  <si>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</si>
  <si>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</si>
  <si>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</si>
  <si>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</si>
  <si>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</si>
  <si>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</si>
  <si>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</si>
  <si>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</si>
  <si>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</si>
  <si>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</si>
  <si>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</si>
  <si>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</si>
  <si>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</si>
  <si>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</si>
  <si>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</si>
  <si>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</si>
  <si>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</si>
  <si>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</si>
  <si>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</si>
  <si>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</si>
  <si>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</si>
  <si>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</si>
  <si>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</si>
  <si>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</si>
  <si>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</si>
  <si>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</si>
  <si>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</si>
  <si>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</si>
  <si>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</si>
  <si>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</si>
  <si>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</si>
  <si>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</si>
  <si>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</si>
  <si>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</si>
  <si>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</si>
  <si>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</si>
  <si>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</si>
  <si>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</si>
  <si>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</si>
  <si>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</si>
  <si>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</si>
  <si>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</si>
  <si>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</si>
  <si>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</si>
  <si>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</si>
  <si>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</si>
  <si>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</si>
  <si>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</si>
  <si>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</si>
  <si>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</si>
  <si>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</si>
  <si>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</si>
  <si>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</si>
  <si>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</si>
  <si>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</si>
  <si>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</si>
  <si>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</si>
  <si>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</si>
  <si>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</si>
  <si>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</si>
  <si>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</si>
  <si>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</si>
  <si>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</si>
  <si>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</si>
  <si>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</si>
  <si>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</si>
  <si>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</si>
  <si>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</si>
  <si>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</si>
  <si>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</si>
  <si>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</si>
  <si>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</si>
  <si>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</si>
  <si>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</si>
  <si>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</si>
  <si>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</si>
  <si>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</si>
  <si>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</si>
  <si>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</si>
  <si>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</si>
  <si>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</si>
  <si>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PCM-20251023-00001721</t>
  </si>
  <si>
    <t xml:space="preserve">team at site TS </t>
  </si>
  <si>
    <t>PCM-20251023-00001840</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</si>
  <si>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</si>
  <si>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</si>
  <si>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</si>
  <si>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</si>
  <si>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</si>
  <si>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</si>
  <si>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</si>
  <si>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</si>
  <si>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</si>
  <si>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</si>
  <si>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</si>
  <si>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</si>
  <si>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</si>
  <si>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</si>
  <si>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</si>
  <si>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</si>
  <si>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</si>
  <si>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</si>
  <si>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</si>
  <si>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</si>
  <si>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</si>
  <si>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</si>
  <si>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</si>
  <si>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</si>
  <si>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</si>
  <si>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</si>
  <si>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</si>
  <si>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</si>
  <si>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</si>
  <si>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</si>
  <si>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</si>
  <si>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</si>
  <si>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</si>
  <si>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</si>
  <si>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</si>
  <si>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</si>
  <si>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</si>
  <si>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</si>
  <si>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</si>
  <si>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</si>
  <si>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</si>
  <si>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</si>
  <si>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</si>
  <si>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</si>
  <si>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</si>
  <si>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</si>
  <si>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</si>
  <si>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</si>
  <si>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</si>
  <si>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</si>
  <si>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</si>
  <si>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</si>
  <si>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</si>
  <si>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</si>
  <si>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</si>
  <si>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</si>
  <si>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</si>
  <si>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</si>
  <si>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</si>
  <si>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</si>
  <si>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</si>
  <si>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</si>
  <si>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</si>
  <si>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</si>
  <si>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</si>
  <si>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</si>
  <si>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</si>
  <si>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</si>
  <si>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</si>
  <si>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</si>
  <si>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</si>
  <si>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</si>
  <si>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</si>
  <si>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</si>
  <si>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</si>
  <si>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</si>
  <si>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</si>
  <si>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</si>
  <si>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</si>
  <si>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</si>
  <si>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</si>
  <si>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</si>
  <si>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</si>
  <si>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</si>
  <si>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PCM-20251023-00001890</t>
  </si>
  <si>
    <t>EM team on the way ETA 30 mins</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</si>
  <si>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</si>
  <si>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</si>
  <si>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</si>
  <si>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</si>
  <si>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</si>
  <si>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NO PCM</t>
  </si>
  <si>
    <t>At site TS</t>
  </si>
  <si>
    <t>PCM-20251023-00001888</t>
  </si>
  <si>
    <t>Access issue Hotel closed by ministry of tourism,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</si>
  <si>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</si>
  <si>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</si>
  <si>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</si>
  <si>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</si>
  <si>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</si>
  <si>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</si>
  <si>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</si>
  <si>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</si>
  <si>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 xml:space="preserve">PCM-20251023-00001771 </t>
  </si>
  <si>
    <t xml:space="preserve">ETA 40 mins </t>
  </si>
  <si>
    <t>PCM-20251023-00001869</t>
  </si>
  <si>
    <t>Bhab0834</t>
  </si>
  <si>
    <t xml:space="preserve">ETA 80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</si>
</sst>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22" fontId="22" fillId="0" borderId="9" xfId="0" applyNumberFormat="1" applyFont="1" applyBorder="1" applyAlignment="1">
      <alignment horizontal="center" vertical="center"/>
    </xf>
    <xf numFmtId="165" fontId="20" fillId="7" borderId="1"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1" totalsRowShown="0" headerRowDxfId="174" dataDxfId="173" headerRowBorderDxfId="171" tableBorderDxfId="172" totalsRowBorderDxfId="170">
  <autoFilter ref="A1:L7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7" dataDxfId="156" headerRowBorderDxfId="154" tableBorderDxfId="155" totalsRowBorderDxfId="153">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0" totalsRowShown="0" headerRowDxfId="48" dataDxfId="47" headerRowBorderDxfId="45" tableBorderDxfId="46" totalsRowBorderDxfId="44">
  <autoFilter ref="A1:L2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0" totalsRowShown="0" headerRowDxfId="31" dataDxfId="30" headerRowBorderDxfId="28" tableBorderDxfId="29">
  <autoFilter ref="A1:L49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6" totalsRowShown="0" headerRowDxfId="15" dataDxfId="14" headerRowBorderDxfId="12" tableBorderDxfId="13">
  <autoFilter ref="A1:L15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1"/>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290.88293449074263</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10.387946064816788</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1</v>
      </c>
      <c r="D4" s="136" t="s">
        <v>8939</v>
      </c>
      <c r="E4" s="137" t="s">
        <v>38998</v>
      </c>
      <c r="F4" s="163">
        <v>45953.743935185186</v>
      </c>
      <c r="G4" s="139">
        <f ca="1">IFERROR(NOW()-F4,"")</f>
        <v>8.7425231482484378E-2</v>
      </c>
      <c r="H4" s="138">
        <v>45953.73909722222</v>
      </c>
      <c r="I4" s="136" t="str">
        <f>IFERROR(VLOOKUP(D4,DB!A:F,6,0),"")</f>
        <v>Generator-DG</v>
      </c>
      <c r="J4" s="136" t="str">
        <f>IFERROR(VLOOKUP(D4,DB!A:G,7,0),"")</f>
        <v>Vandalized</v>
      </c>
      <c r="K4" s="140" t="s">
        <v>39003</v>
      </c>
      <c r="L4" s="141" t="str">
        <f>IFERROR(VLOOKUP(D4,DB!A:I,9,0),"")</f>
        <v>Latis</v>
      </c>
    </row>
    <row r="5" spans="1:15" ht="15" customHeight="1">
      <c r="A5" s="135" t="s">
        <v>39004</v>
      </c>
      <c r="B5" s="136" t="str">
        <f>IFERROR(VLOOKUP(D5,DB!A:K,11,0),"")</f>
        <v>R1</v>
      </c>
      <c r="C5" s="136">
        <v>1</v>
      </c>
      <c r="D5" s="136" t="s">
        <v>10476</v>
      </c>
      <c r="E5" s="137" t="s">
        <v>38998</v>
      </c>
      <c r="F5" s="138">
        <v>45953.794976851852</v>
      </c>
      <c r="G5" s="139">
        <f ca="1">IFERROR(NOW()-F5,"")</f>
        <v>3.6383564816787839E-2</v>
      </c>
      <c r="H5" s="165">
        <v>45953.789456018516</v>
      </c>
      <c r="I5" s="136" t="str">
        <f>IFERROR(VLOOKUP(D5,DB!A:F,6,0),"")</f>
        <v>SCECO</v>
      </c>
      <c r="J5" s="136" t="str">
        <f>IFERROR(VLOOKUP(D5,DB!A:G,7,0),"")</f>
        <v>Vandalized</v>
      </c>
      <c r="K5" s="140"/>
      <c r="L5" s="141" t="str">
        <f>IFERROR(VLOOKUP(D5,DB!A:I,9,0),"")</f>
        <v>Latis</v>
      </c>
    </row>
    <row r="6" spans="1:15" ht="15" customHeight="1">
      <c r="A6" s="135"/>
      <c r="B6" s="136" t="str">
        <f>IFERROR(VLOOKUP(D6,DB!A:K,11,0),"")</f>
        <v/>
      </c>
      <c r="C6" s="136"/>
      <c r="D6" s="136"/>
      <c r="E6" s="137"/>
      <c r="F6" s="138"/>
      <c r="G6" s="139">
        <f ca="1">IFERROR(NOW()-F6,"")</f>
        <v>45953.831360416669</v>
      </c>
      <c r="H6" s="165"/>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45953.831360416669</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45953.831360416669</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45953.831360416669</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45953.831360416669</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45953.831360416669</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45953.831360416669</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45953.831360416669</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45953.831360416669</v>
      </c>
      <c r="H14" s="138"/>
      <c r="I14" s="136" t="str">
        <f>IFERROR(VLOOKUP(D14,DB!A:F,6,0),"")</f>
        <v/>
      </c>
      <c r="J14" s="136" t="str">
        <f>IFERROR(VLOOKUP(D14,DB!A:G,7,0),"")</f>
        <v/>
      </c>
      <c r="K14" s="140"/>
      <c r="L14" s="141" t="str">
        <f>IFERROR(VLOOKUP(D14,DB!A:I,9,0),"")</f>
        <v/>
      </c>
    </row>
    <row r="15" spans="1:15" ht="15" customHeight="1">
      <c r="A15" s="147"/>
      <c r="B15" s="148" t="str">
        <f>IFERROR(VLOOKUP(D15,DB!A:K,11,0),"")</f>
        <v/>
      </c>
      <c r="C15" s="148"/>
      <c r="D15" s="148"/>
      <c r="E15" s="149"/>
      <c r="F15" s="150"/>
      <c r="G15" s="151">
        <f ca="1">IFERROR(NOW()-F15,"")</f>
        <v>45953.831360416669</v>
      </c>
      <c r="H15" s="150"/>
      <c r="I15" s="148" t="str">
        <f>IFERROR(VLOOKUP(D15,DB!A:F,6,0),"")</f>
        <v/>
      </c>
      <c r="J15" s="148" t="str">
        <f>IFERROR(VLOOKUP(D15,DB!A:G,7,0),"")</f>
        <v/>
      </c>
      <c r="K15" s="152"/>
      <c r="L15" s="153" t="str">
        <f>IFERROR(VLOOKUP(D15,DB!A:I,9,0),"")</f>
        <v/>
      </c>
    </row>
    <row r="16" spans="1:15" ht="15" customHeight="1">
      <c r="A16" s="135"/>
      <c r="B16" s="136" t="str">
        <f>IFERROR(VLOOKUP(D16,DB!A:K,11,0),"")</f>
        <v/>
      </c>
      <c r="C16" s="136"/>
      <c r="D16" s="136"/>
      <c r="E16" s="137"/>
      <c r="F16" s="138"/>
      <c r="G16" s="139">
        <f ca="1">IFERROR(NOW()-F16,"")</f>
        <v>45953.831360416669</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45953.831360416669</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45953.831360416669</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45953.831360416669</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45953.831360416669</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45953.831360416669</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45953.831360416669</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45953.831360416669</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45953.831360416669</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45953.831360416669</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45953.831360416669</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45953.831360416669</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45953.831360416669</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45953.831360416669</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45953.831360416669</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45953.831360416669</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45953.831360416669</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45953.831360416669</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45953.831360416669</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45953.831360416669</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45953.831360416669</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45953.831360416669</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45953.831360416669</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45953.831360416669</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45953.831360416669</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45953.831360416669</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45953.831360416669</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45953.831360416669</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45953.831360416669</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45953.831360416669</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45953.831360416669</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45953.831360416669</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45953.831360416669</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45953.831360416669</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45953.831360416669</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45953.831360416669</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45953.831360416669</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45953.831360416669</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45953.831360416669</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45953.831360416669</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45953.831360416669</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45953.831360416669</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45953.831360416669</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45953.831360416669</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45953.831360416669</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45953.831360416669</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45953.831360416669</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45953.831360416669</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45953.831360416669</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45953.831360416669</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45953.831360416669</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45953.831360416669</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45953.831360416669</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45953.831360416669</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45953.831360416669</v>
      </c>
      <c r="H70" s="138"/>
      <c r="I70" s="136" t="str">
        <f>IFERROR(VLOOKUP(D70,DB!A:F,6,0),"")</f>
        <v/>
      </c>
      <c r="J70" s="136" t="str">
        <f>IFERROR(VLOOKUP(D70,DB!A:G,7,0),"")</f>
        <v/>
      </c>
      <c r="K70" s="140"/>
      <c r="L70" s="141" t="str">
        <f>IFERROR(VLOOKUP(D70,DB!A:I,9,0),"")</f>
        <v/>
      </c>
    </row>
    <row r="71" spans="1:12" ht="15" customHeight="1">
      <c r="A71" s="147"/>
      <c r="B71" s="148" t="str">
        <f>IFERROR(VLOOKUP(D71,DB!A:K,11,0),"")</f>
        <v/>
      </c>
      <c r="C71" s="148"/>
      <c r="D71" s="148"/>
      <c r="E71" s="149"/>
      <c r="F71" s="150"/>
      <c r="G71" s="151">
        <f ca="1">IFERROR(NOW()-F71,"")</f>
        <v>45953.831360416669</v>
      </c>
      <c r="H71" s="150"/>
      <c r="I71" s="148" t="str">
        <f>IFERROR(VLOOKUP(D71,DB!A:F,6,0),"")</f>
        <v/>
      </c>
      <c r="J71" s="148" t="str">
        <f>IFERROR(VLOOKUP(D71,DB!A:G,7,0),"")</f>
        <v/>
      </c>
      <c r="K71" s="152"/>
      <c r="L71" s="153" t="str">
        <f>IFERROR(VLOOKUP(D71,DB!A:I,9,0),"")</f>
        <v/>
      </c>
    </row>
  </sheetData>
  <customSheetViews>
    <customSheetView guid="{F6042A99-DD27-4453-835D-0834D95730CC}" filter="1" showAutoFilter="1">
      <pageMargins left="0" right="0" top="0" bottom="0" header="0" footer="0"/>
      <autoFilter ref="B1:M1" xr:uid="{6C4705EA-F6FA-4D45-BF47-C94769EC2ADF}"/>
    </customSheetView>
  </customSheetViews>
  <dataValidations count="2">
    <dataValidation allowBlank="1" showInputMessage="1" showErrorMessage="1" sqref="E1" xr:uid="{5DBA255D-CDD9-49FB-AD3C-AF70AB4EE696}"/>
    <dataValidation type="list" allowBlank="1" showInputMessage="1" showErrorMessage="1" sqref="E2:E7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39005</v>
      </c>
      <c r="N1" s="91" t="s">
        <v>39006</v>
      </c>
      <c r="O1" s="91" t="s">
        <v>39007</v>
      </c>
      <c r="P1" s="91" t="s">
        <v>39008</v>
      </c>
      <c r="Q1" s="91" t="s">
        <v>39009</v>
      </c>
      <c r="R1" s="91" t="s">
        <v>39010</v>
      </c>
      <c r="S1" s="91" t="s">
        <v>39011</v>
      </c>
      <c r="T1" s="91" t="s">
        <v>39012</v>
      </c>
      <c r="U1" s="91" t="s">
        <v>39013</v>
      </c>
      <c r="V1" s="91" t="s">
        <v>39014</v>
      </c>
      <c r="W1" s="91" t="s">
        <v>39015</v>
      </c>
      <c r="X1" s="91" t="s">
        <v>39016</v>
      </c>
      <c r="Y1" s="91" t="s">
        <v>39017</v>
      </c>
      <c r="Z1" s="91" t="s">
        <v>39018</v>
      </c>
      <c r="AA1" s="91" t="s">
        <v>39019</v>
      </c>
      <c r="AB1" s="91" t="s">
        <v>39020</v>
      </c>
      <c r="AC1" s="91" t="s">
        <v>39021</v>
      </c>
      <c r="AD1" s="91" t="s">
        <v>39022</v>
      </c>
      <c r="AE1" s="91" t="s">
        <v>39023</v>
      </c>
      <c r="AF1" s="91" t="s">
        <v>39024</v>
      </c>
      <c r="AG1" s="91" t="s">
        <v>39025</v>
      </c>
      <c r="AH1" s="91" t="s">
        <v>39026</v>
      </c>
      <c r="AI1" s="91" t="s">
        <v>39027</v>
      </c>
      <c r="AJ1" s="91" t="s">
        <v>39028</v>
      </c>
      <c r="AK1" s="91" t="s">
        <v>39029</v>
      </c>
      <c r="AL1" s="91" t="s">
        <v>39030</v>
      </c>
      <c r="AM1" s="91" t="s">
        <v>39031</v>
      </c>
      <c r="AN1" s="91" t="s">
        <v>39032</v>
      </c>
      <c r="AO1" s="91" t="s">
        <v>39033</v>
      </c>
      <c r="AP1" s="91" t="s">
        <v>39034</v>
      </c>
      <c r="AQ1" s="91" t="s">
        <v>39035</v>
      </c>
      <c r="AR1" s="91" t="s">
        <v>39036</v>
      </c>
      <c r="AS1" s="91" t="s">
        <v>39037</v>
      </c>
      <c r="AT1" s="91" t="s">
        <v>39038</v>
      </c>
      <c r="AU1" s="91" t="s">
        <v>39039</v>
      </c>
      <c r="AV1" s="91" t="s">
        <v>39040</v>
      </c>
      <c r="AW1" s="91" t="s">
        <v>39041</v>
      </c>
      <c r="AX1" s="91" t="s">
        <v>39042</v>
      </c>
      <c r="AY1" s="91" t="s">
        <v>39043</v>
      </c>
      <c r="AZ1" s="91" t="s">
        <v>39044</v>
      </c>
      <c r="BA1" s="91" t="s">
        <v>39045</v>
      </c>
      <c r="BB1" s="91" t="s">
        <v>39046</v>
      </c>
      <c r="BC1" s="91" t="s">
        <v>39047</v>
      </c>
      <c r="BD1" s="91" t="s">
        <v>39048</v>
      </c>
      <c r="BE1" s="91" t="s">
        <v>39049</v>
      </c>
      <c r="BF1" s="91" t="s">
        <v>39050</v>
      </c>
      <c r="BG1" s="91" t="s">
        <v>39051</v>
      </c>
      <c r="BH1" s="91" t="s">
        <v>39052</v>
      </c>
      <c r="BI1" s="91" t="s">
        <v>39053</v>
      </c>
      <c r="BJ1" s="91" t="s">
        <v>39054</v>
      </c>
      <c r="BK1" s="91" t="s">
        <v>39055</v>
      </c>
      <c r="BL1" s="91" t="s">
        <v>39056</v>
      </c>
      <c r="BM1" s="91" t="s">
        <v>39057</v>
      </c>
      <c r="BN1" s="91" t="s">
        <v>39058</v>
      </c>
      <c r="BO1" s="91" t="s">
        <v>39059</v>
      </c>
      <c r="BP1" s="91" t="s">
        <v>39060</v>
      </c>
      <c r="BQ1" s="91" t="s">
        <v>39061</v>
      </c>
      <c r="BR1" s="91" t="s">
        <v>39062</v>
      </c>
      <c r="BS1" s="91" t="s">
        <v>39063</v>
      </c>
      <c r="BT1" s="91" t="s">
        <v>39064</v>
      </c>
      <c r="BU1" s="91" t="s">
        <v>39065</v>
      </c>
      <c r="BV1" s="91" t="s">
        <v>39066</v>
      </c>
      <c r="BW1" s="91" t="s">
        <v>39067</v>
      </c>
      <c r="BX1" s="91" t="s">
        <v>39068</v>
      </c>
      <c r="BY1" s="91" t="s">
        <v>39069</v>
      </c>
      <c r="BZ1" s="91" t="s">
        <v>39070</v>
      </c>
      <c r="CA1" s="91" t="s">
        <v>39071</v>
      </c>
      <c r="CB1" s="91" t="s">
        <v>39072</v>
      </c>
      <c r="CC1" s="91" t="s">
        <v>39073</v>
      </c>
      <c r="CD1" s="91" t="s">
        <v>39074</v>
      </c>
      <c r="CE1" s="91" t="s">
        <v>39075</v>
      </c>
      <c r="CF1" s="91" t="s">
        <v>39076</v>
      </c>
      <c r="CG1" s="91" t="s">
        <v>39077</v>
      </c>
      <c r="CH1" s="91" t="s">
        <v>39078</v>
      </c>
      <c r="CI1" s="91" t="s">
        <v>39079</v>
      </c>
      <c r="CJ1" s="91" t="s">
        <v>39080</v>
      </c>
    </row>
    <row r="2" spans="1:88" s="71" customFormat="1" ht="31.5" customHeight="1">
      <c r="A2" s="64" t="s">
        <v>39081</v>
      </c>
      <c r="B2" s="64" t="s">
        <v>27</v>
      </c>
      <c r="C2" s="64">
        <v>1</v>
      </c>
      <c r="D2" s="64" t="s">
        <v>19312</v>
      </c>
      <c r="E2" s="88" t="s">
        <v>39082</v>
      </c>
      <c r="F2" s="77">
        <v>45322.056979166664</v>
      </c>
      <c r="G2" s="78" t="s">
        <v>39083</v>
      </c>
      <c r="H2" s="90">
        <v>45322.050729166665</v>
      </c>
      <c r="I2" s="64" t="s">
        <v>88</v>
      </c>
      <c r="J2" s="64" t="s">
        <v>65</v>
      </c>
      <c r="K2" s="89" t="s">
        <v>39084</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39085</v>
      </c>
      <c r="B3" s="64" t="str">
        <f>IFERROR(VLOOKUP(D3,DB!A:K,11,0),"")</f>
        <v>R2</v>
      </c>
      <c r="C3" s="64">
        <v>1</v>
      </c>
      <c r="D3" s="64" t="s">
        <v>29202</v>
      </c>
      <c r="E3" s="88" t="s">
        <v>38998</v>
      </c>
      <c r="F3" s="77">
        <v>45824.999837962961</v>
      </c>
      <c r="G3" s="78">
        <f ca="1">IFERROR(NOW()-F3,"-")</f>
        <v>128.83152245370729</v>
      </c>
      <c r="H3" s="77">
        <v>45824.993587962963</v>
      </c>
      <c r="I3" s="64" t="str">
        <f>IFERROR(VLOOKUP(D3,DB!A:F,6,0),"")</f>
        <v>Generator-SG</v>
      </c>
      <c r="J3" s="64" t="str">
        <f>IFERROR(VLOOKUP(D3,DB!A:G,7,0),"")</f>
        <v>Good</v>
      </c>
      <c r="K3" s="89" t="s">
        <v>39086</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39087</v>
      </c>
      <c r="B4" s="18" t="str">
        <f>IFERROR(VLOOKUP(D4,DB!A:K,11,0),"")</f>
        <v>R2</v>
      </c>
      <c r="C4" s="18">
        <v>2</v>
      </c>
      <c r="D4" s="18" t="s">
        <v>17718</v>
      </c>
      <c r="E4" s="88" t="s">
        <v>38998</v>
      </c>
      <c r="F4" s="90">
        <v>45944.495775462965</v>
      </c>
      <c r="G4" s="118">
        <f ca="1">IFERROR(NOW()-F4,"-")</f>
        <v>9.3355849537038011</v>
      </c>
      <c r="H4" s="117">
        <v>45937.721967592595</v>
      </c>
      <c r="I4" s="18" t="str">
        <f>IFERROR(VLOOKUP(D4,DB!A:F,6,0),"")</f>
        <v>SCECO</v>
      </c>
      <c r="J4" s="18" t="str">
        <f>IFERROR(VLOOKUP(D4,DB!A:G,7,0),"")</f>
        <v>Vandalized</v>
      </c>
      <c r="K4" s="19" t="s">
        <v>39088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45953.831360416669</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45953.831360416669</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45953.831360416669</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45953.831360416669</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45953.831360416669</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45953.831360416669</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45953.831360416669</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45953.831360416669</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45953.831360416669</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45953.831360416669</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45953.831360416669</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45953.831360416669</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45953.831360416669</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45953.831360416669</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45953.831360416669</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45953.831360416669</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45953.831360416669</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45953.831360416669</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45953.831360416669</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45953.831360416669</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45953.831360416669</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45953.831360416669</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45953.831360416669</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45953.831360416669</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45953.831360416669</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45953.831360416669</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45953.831360416669</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45953.831360416669</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45953.831360416669</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45953.831360416669</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45953.831360416669</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45953.831360416669</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45953.831360416669</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45953.831360416669</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45953.831360416669</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45953.831360416669</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45953.831360416669</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45953.831360416669</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sheetData>
  <dataValidations count="2">
    <dataValidation allowBlank="1" showInputMessage="1" showErrorMessage="1" sqref="E1" xr:uid="{4D935161-CDD3-4592-B877-3FB59C99E142}"/>
    <dataValidation type="list" allowBlank="1" showInputMessage="1" showErrorMessage="1" sqref="E3: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t="s">
        <v>39089</v>
      </c>
      <c r="B2" s="64" t="str">
        <f>IFERROR(VLOOKUP(D2,DB!A:K,11,0),"")</f>
        <v>R3</v>
      </c>
      <c r="C2" s="18">
        <v>1</v>
      </c>
      <c r="D2" s="64" t="s">
        <v>19127</v>
      </c>
      <c r="E2" s="18" t="s">
        <v>38998</v>
      </c>
      <c r="F2" s="20">
        <v>45953.822094907409</v>
      </c>
      <c r="G2" s="21">
        <f t="shared" ref="G2:G23" ca="1" si="0">IFERROR(NOW()-F2,"-")</f>
        <v>9.2655092594213784E-3</v>
      </c>
      <c r="H2" s="22">
        <v>45953.817013888889</v>
      </c>
      <c r="I2" s="19" t="str">
        <f>IFERROR(VLOOKUP(D2,DB!A:F,6,0),"")</f>
        <v>Power Cube</v>
      </c>
      <c r="J2" s="18" t="str">
        <f>IFERROR(VLOOKUP(D2,DB!A:G,7,0),"")</f>
        <v>No BB Design+Good</v>
      </c>
      <c r="K2" s="47" t="s">
        <v>39090</v>
      </c>
      <c r="L2" s="23" t="str">
        <f>IFERROR(VLOOKUP(D2,DB!A:I,9,0),"")</f>
        <v>Latis</v>
      </c>
    </row>
    <row r="3" spans="1:13" ht="15" customHeight="1">
      <c r="A3" s="19"/>
      <c r="B3" s="64" t="str">
        <f>IFERROR(VLOOKUP(D3,DB!A:K,11,0),"")</f>
        <v/>
      </c>
      <c r="C3" s="18"/>
      <c r="D3" s="18"/>
      <c r="E3" s="18"/>
      <c r="F3" s="20"/>
      <c r="G3" s="21">
        <f t="shared" ca="1" si="0"/>
        <v>45953.831360416669</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45953.831360416669</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45953.831360416669</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45953.831360416669</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45953.831360416669</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45953.831360416669</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45953.831360416669</v>
      </c>
      <c r="H9" s="22"/>
      <c r="I9" s="19" t="s">
        <v>39091</v>
      </c>
      <c r="J9" s="18" t="str">
        <f>IFERROR(VLOOKUP(D9,DB!A:G,7,0),"")</f>
        <v/>
      </c>
      <c r="K9" s="47"/>
      <c r="L9" s="23" t="str">
        <f>IFERROR(VLOOKUP(D9,DB!A:I,9,0),"")</f>
        <v/>
      </c>
    </row>
    <row r="10" spans="1:13" ht="15" customHeight="1">
      <c r="A10" s="19"/>
      <c r="B10" s="64" t="str">
        <f>IFERROR(VLOOKUP(D10,DB!A:K,11,0),"")</f>
        <v/>
      </c>
      <c r="C10" s="18"/>
      <c r="D10" s="18"/>
      <c r="E10" s="18"/>
      <c r="F10" s="20"/>
      <c r="G10" s="21">
        <f t="shared" ca="1" si="0"/>
        <v>45953.831360416669</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45953.831360416669</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45953.831360416669</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45953.831360416669</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45953.831360416669</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45953.831360416669</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45953.831360416669</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45953.831360416669</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45953.831360416669</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45953.831360416669</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45953.831360416669</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45953.831360416669</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45953.831360416669</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45953.831360416669</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45953.831360416669</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45953.831360416669</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45953.831360416669</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45953.831360416669</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45953.831360416669</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45953.831360416669</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45953.831360416669</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45953.831360416669</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45953.831360416669</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45953.831360416669</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45953.831360416669</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45953.831360416669</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45953.831360416669</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45953.831360416669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45953.831360416669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45953.831360416669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45953.831360416669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45953.831360416669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45953.831360416669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45953.831360416669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45953.831360416669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45953.831360416669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45953.831360416669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45953.831360416669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45953.831360416669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45953.831360416669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45953.831360416669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45953.831360416669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45953.831360416669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45953.831360416669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45953.831360416669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45953.831360416669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45953.831360416669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45953.831360416669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45953.831360416669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45953.831360416669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45953.831360416669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45953.831360416669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45953.831360416669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45953.831360416669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45953.831360416669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45953.831360416669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45953.831360416669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45953.831360416669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45953.831360416669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45953.831360416669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45953.831360416669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45953.831360416669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45953.831360416669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45953.831360416669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45953.831360416669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45953.831360416669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45953.831360416669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45953.831360416669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45953.831360416669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45953.831360416669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45953.831360416669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45953.831360416669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45953.831360416669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45953.831360416669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45953.831360416669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45953.831360416669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45953.831360416669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45953.831360416669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45953.831360416669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45953.831360416669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45953.831360416669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45953.831360416669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45953.831360416669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45953.831360416669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45953.831360416669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45953.831360416669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45953.831360416669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45953.831360416669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45953.831360416669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45953.831360416669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45953.831360416669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45953.831360416669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45953.831360416669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45953.831360416669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45953.831360416669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45953.831360416669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45953.831360416669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45953.831360416669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45953.831360416669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45953.831360416669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45953.831360416669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45953.831360416669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45953.831360416669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45953.831360416669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45953.831360416669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45953.831360416669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45953.831360416669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45953.831360416669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45953.831360416669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45953.831360416669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45953.831360416669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45953.831360416669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45953.831360416669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45953.831360416669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45953.831360416669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45953.831360416669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45953.831360416669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45953.831360416669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45953.831360416669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45953.831360416669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45953.831360416669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45953.831360416669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45953.831360416669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45953.831360416669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45953.831360416669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45953.831360416669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45953.831360416669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45953.831360416669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45953.831360416669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45953.831360416669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45953.831360416669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45953.831360416669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45953.831360416669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45953.831360416669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45953.831360416669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45953.831360416669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45953.831360416669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45953.831360416669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45953.831360416669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45953.831360416669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45953.831360416669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45953.831360416669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45953.831360416669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45953.831360416669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45953.831360416669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45953.831360416669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45953.831360416669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45953.831360416669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45953.831360416669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45953.831360416669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45953.831360416669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45953.831360416669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45953.831360416669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45953.831360416669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45953.831360416669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45953.831360416669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45953.831360416669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45953.831360416669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45953.831360416669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45953.831360416669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45953.831360416669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45953.831360416669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45953.831360416669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45953.831360416669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45953.831360416669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45953.831360416669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45953.831360416669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45953.831360416669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45953.831360416669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45953.831360416669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45953.831360416669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45953.831360416669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45953.831360416669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45953.831360416669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45953.831360416669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45953.831360416669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45953.831360416669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45953.831360416669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45953.831360416669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45953.831360416669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45953.831360416669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45953.831360416669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45953.831360416669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45953.831360416669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45953.831360416669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45953.831360416669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45953.831360416669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45953.831360416669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45953.831360416669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45953.831360416669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45953.831360416669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45953.831360416669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45953.831360416669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45953.831360416669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45953.831360416669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45953.831360416669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45953.831360416669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45953.831360416669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45953.831360416669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45953.831360416669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45953.831360416669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45953.831360416669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45953.831360416669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45953.831360416669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45953.831360416669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45953.831360416669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45953.831360416669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45953.831360416669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45953.831360416669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45953.831360416669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45953.831360416669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45953.831360416669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45953.831360416669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45953.831360416669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45953.831360416669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45953.831360416669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45953.831360416669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45953.831360416669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45953.831360416669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45953.831360416669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45953.831360416669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45953.831360416669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45953.831360416669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45953.831360416669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45953.831360416669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45953.831360416669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45953.831360416669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45953.831360416669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45953.831360416669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45953.831360416669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45953.831360416669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45953.831360416669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45953.831360416669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45953.831360416669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45953.831360416669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45953.831360416669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45953.831360416669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45953.831360416669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45953.831360416669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45953.831360416669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45953.831360416669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45953.831360416669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45953.831360416669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45953.831360416669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45953.831360416669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45953.831360416669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45953.831360416669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45953.831360416669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45953.831360416669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45953.831360416669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45953.831360416669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45953.831360416669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45953.831360416669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45953.831360416669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45953.831360416669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45953.831360416669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45953.831360416669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45953.831360416669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45953.831360416669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45953.831360416669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45953.831360416669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45953.831360416669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45953.831360416669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45953.831360416669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45953.831360416669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45953.831360416669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45953.831360416669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45953.831360416669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45953.831360416669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45953.831360416669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45953.831360416669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45953.831360416669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45953.831360416669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45953.831360416669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45953.831360416669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45953.831360416669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45953.831360416669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45953.831360416669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45953.831360416669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45953.831360416669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45953.831360416669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45953.831360416669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45953.831360416669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45953.831360416669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45953.831360416669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45953.831360416669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45953.831360416669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45953.831360416669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45953.831360416669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45953.831360416669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45953.831360416669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45953.831360416669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45953.831360416669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45953.831360416669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45953.831360416669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45953.831360416669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45953.831360416669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45953.831360416669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45953.831360416669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45953.831360416669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45953.831360416669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45953.831360416669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45953.831360416669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45953.831360416669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45953.831360416669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45953.831360416669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45953.831360416669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45953.831360416669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45953.831360416669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45953.831360416669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45953.831360416669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45953.831360416669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45953.831360416669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45953.831360416669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45953.831360416669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45953.831360416669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45953.831360416669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45953.831360416669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45953.831360416669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45953.831360416669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45953.831360416669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45953.831360416669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45953.831360416669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45953.831360416669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45953.831360416669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45953.831360416669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45953.831360416669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45953.831360416669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45953.831360416669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45953.831360416669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45953.831360416669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45953.831360416669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45953.831360416669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45953.831360416669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45953.831360416669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45953.831360416669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45953.831360416669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45953.831360416669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45953.831360416669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45953.831360416669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45953.831360416669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45953.831360416669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45953.831360416669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45953.831360416669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45953.831360416669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45953.831360416669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45953.831360416669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45953.831360416669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45953.831360416669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45953.831360416669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45953.831360416669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45953.831360416669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45953.831360416669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45953.831360416669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45953.831360416669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45953.831360416669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45953.831360416669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45953.831360416669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45953.831360416669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45953.831360416669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45953.831360416669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45953.831360416669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45953.831360416669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45953.831360416669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45953.831360416669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45953.831360416669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45953.831360416669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45953.831360416669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45953.831360416669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45953.831360416669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45953.831360416669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45953.831360416669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45953.831360416669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45953.831360416669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45953.831360416669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45953.831360416669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45953.831360416669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45953.831360416669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45953.831360416669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45953.831360416669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45953.831360416669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45953.831360416669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45953.831360416669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45953.831360416669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45953.831360416669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45953.831360416669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45953.831360416669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45953.831360416669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45953.831360416669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45953.831360416669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45953.831360416669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45953.831360416669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45953.831360416669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45953.831360416669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45953.831360416669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45953.831360416669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45953.831360416669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45953.831360416669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45953.831360416669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45953.831360416669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45953.831360416669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45953.831360416669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45953.831360416669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45953.831360416669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45953.831360416669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45953.831360416669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45953.831360416669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45953.831360416669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45953.831360416669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45953.831360416669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45953.831360416669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45953.831360416669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45953.831360416669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45953.831360416669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45953.831360416669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45953.831360416669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45953.831360416669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45953.831360416669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45953.831360416669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45953.831360416669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45953.831360416669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45953.831360416669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45953.831360416669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45953.831360416669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45953.831360416669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45953.831360416669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45953.831360416669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45953.831360416669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45953.831360416669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45953.831360416669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45953.831360416669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45953.831360416669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45953.831360416669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45953.831360416669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45953.831360416669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45953.831360416669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45953.831360416669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45953.831360416669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45953.831360416669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45953.831360416669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45953.831360416669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45953.831360416669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45953.831360416669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45953.831360416669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45953.831360416669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45953.831360416669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45953.831360416669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45953.831360416669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45953.831360416669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45953.831360416669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45953.831360416669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45953.831360416669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45953.831360416669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45953.831360416669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45953.831360416669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45953.831360416669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45953.831360416669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45953.831360416669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45953.831360416669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45953.831360416669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45953.831360416669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45953.831360416669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45953.831360416669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45953.831360416669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45953.831360416669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45953.831360416669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45953.831360416669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45953.831360416669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45953.831360416669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45953.831360416669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45953.831360416669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45953.831360416669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45953.831360416669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45953.831360416669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45953.831360416669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45953.831360416669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45953.831360416669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45953.831360416669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45953.831360416669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45953.831360416669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45953.831360416669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45953.831360416669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45953.831360416669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45953.831360416669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45953.831360416669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45953.831360416669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45953.831360416669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45953.831360416669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45953.831360416669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45953.831360416669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45953.831360416669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45953.831360416669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45953.831360416669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45953.831360416669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45953.831360416669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45953.831360416669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45953.831360416669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45953.831360416669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45953.831360416669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45953.831360416669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45953.831360416669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45953.831360416669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45953.831360416669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45953.831360416669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45953.831360416669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45953.831360416669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45953.831360416669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45953.831360416669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45953.831360416669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45953.831360416669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45953.831360416669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45953.831360416669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45953.831360416669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45953.831360416669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45953.831360416669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45953.831360416669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45953.831360416669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45953.831360416669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45953.831360416669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45953.831360416669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45953.831360416669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45953.831360416669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45953.831360416669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45953.831360416669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45953.831360416669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45953.831360416669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45953.831360416669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45953.831360416669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45953.831360416669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45953.831360416669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45953.831360416669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45953.831360416669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45953.831360416669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45953.831360416669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45953.831360416669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45953.831360416669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45953.831360416669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45953.831360416669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45953.831360416669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45953.831360416669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45953.831360416669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45953.831360416669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45953.831360416669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45953.831360416669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45953.831360416669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45953.831360416669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45953.831360416669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45953.831360416669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45953.831360416669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45953.831360416669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45953.831360416669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45953.831360416669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45953.831360416669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45953.831360416669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45953.831360416669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45953.831360416669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45953.831360416669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45953.831360416669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45953.831360416669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45953.831360416669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45953.831360416669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45953.831360416669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45953.831360416669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45953.831360416669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45953.831360416669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45953.831360416669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45953.831360416669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45953.831360416669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45953.831360416669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45953.831360416669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45953.831360416669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45953.831360416669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45953.831360416669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45953.831360416669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45953.831360416669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45953.831360416669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45953.831360416669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45953.831360416669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45953.831360416669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45953.831360416669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45953.831360416669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45953.831360416669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45953.831360416669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45953.831360416669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45953.831360416669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45953.831360416669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45953.831360416669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45953.831360416669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45953.831360416669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45953.831360416669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45953.831360416669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45953.831360416669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45953.831360416669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45953.831360416669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45953.831360416669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45953.831360416669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45953.831360416669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45953.831360416669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45953.831360416669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45953.831360416669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45953.831360416669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45953.831360416669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45953.831360416669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45953.831360416669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45953.831360416669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45953.831360416669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45953.831360416669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45953.831360416669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45953.831360416669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45953.831360416669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45953.831360416669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45953.831360416669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45953.831360416669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45953.831360416669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45953.831360416669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45953.831360416669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45953.831360416669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45953.831360416669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45953.831360416669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45953.831360416669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45953.831360416669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45953.831360416669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45953.831360416669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45953.831360416669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45953.831360416669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45953.831360416669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45953.831360416669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45953.831360416669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45953.831360416669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45953.831360416669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45953.831360416669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45953.831360416669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45953.831360416669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45953.831360416669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45953.831360416669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45953.831360416669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45953.831360416669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45953.831360416669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45953.831360416669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45953.831360416669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45953.831360416669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45953.831360416669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45953.831360416669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45953.831360416669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45953.831360416669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45953.831360416669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45953.831360416669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45953.831360416669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45953.831360416669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45953.831360416669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45953.831360416669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45953.831360416669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45953.831360416669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45953.831360416669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45953.831360416669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45953.831360416669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45953.831360416669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45953.831360416669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45953.831360416669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45953.831360416669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45953.831360416669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45953.831360416669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45953.831360416669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45953.831360416669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45953.831360416669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45953.831360416669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45953.831360416669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45953.831360416669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45953.831360416669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45953.831360416669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45953.831360416669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45953.831360416669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45953.831360416669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45953.831360416669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45953.831360416669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45953.831360416669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45953.831360416669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45953.831360416669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45953.831360416669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45953.831360416669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45953.831360416669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45953.831360416669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45953.831360416669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45953.831360416669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45953.831360416669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45953.831360416669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45953.831360416669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45953.831360416669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45953.831360416669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45953.831360416669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45953.831360416669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45953.831360416669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45953.831360416669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45953.831360416669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45953.831360416669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45953.831360416669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45953.831360416669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45953.831360416669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45953.831360416669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45953.831360416669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45953.831360416669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45953.831360416669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45953.831360416669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45953.831360416669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45953.831360416669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45953.831360416669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45953.831360416669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45953.831360416669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45953.831360416669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45953.831360416669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45953.831360416669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45953.831360416669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45953.831360416669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45953.831360416669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45953.831360416669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45953.831360416669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45953.831360416669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45953.831360416669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45953.831360416669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45953.831360416669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45953.831360416669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45953.831360416669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45953.831360416669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45953.831360416669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45953.831360416669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45953.831360416669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45953.831360416669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45953.831360416669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45953.831360416669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45953.831360416669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45953.831360416669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45953.831360416669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45953.831360416669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45953.831360416669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45953.831360416669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45953.831360416669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45953.831360416669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45953.831360416669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45953.831360416669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45953.831360416669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45953.831360416669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45953.831360416669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45953.831360416669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45953.831360416669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45953.831360416669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45953.831360416669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45953.831360416669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45953.831360416669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45953.831360416669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45953.831360416669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45953.831360416669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45953.831360416669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45953.831360416669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45953.831360416669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45953.831360416669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45953.831360416669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45953.831360416669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45953.831360416669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45953.831360416669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45953.831360416669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45953.831360416669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45953.831360416669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45953.831360416669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45953.831360416669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45953.831360416669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45953.831360416669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45953.831360416669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45953.831360416669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45953.831360416669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45953.831360416669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45953.831360416669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45953.831360416669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45953.831360416669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45953.831360416669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45953.831360416669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45953.831360416669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45953.831360416669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45953.831360416669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45953.831360416669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45953.831360416669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45953.831360416669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45953.831360416669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45953.831360416669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45953.831360416669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45953.831360416669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45953.831360416669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45953.831360416669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45953.831360416669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45953.831360416669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45953.831360416669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45953.831360416669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45953.831360416669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45953.831360416669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45953.831360416669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45953.831360416669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45953.831360416669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45953.831360416669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45953.831360416669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45953.831360416669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45953.831360416669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45953.831360416669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45953.831360416669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45953.831360416669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45953.831360416669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45953.831360416669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45953.831360416669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45953.831360416669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45953.831360416669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45953.831360416669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45953.831360416669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45953.831360416669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45953.831360416669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45953.831360416669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45953.831360416669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45953.831360416669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45953.831360416669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45953.831360416669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45953.831360416669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45953.831360416669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45953.831360416669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45953.831360416669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45953.831360416669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45953.831360416669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45953.831360416669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45953.831360416669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45953.831360416669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45953.831360416669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45953.831360416669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45953.831360416669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45953.831360416669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45953.831360416669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45953.831360416669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45953.831360416669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45953.831360416669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45953.831360416669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45953.831360416669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45953.831360416669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45953.831360416669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45953.831360416669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45953.831360416669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45953.831360416669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45953.831360416669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45953.831360416669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45953.831360416669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45953.831360416669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45953.831360416669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45953.831360416669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45953.831360416669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45953.831360416669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45953.831360416669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45953.831360416669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45953.831360416669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45953.831360416669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45953.831360416669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45953.831360416669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45953.831360416669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45953.831360416669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45953.831360416669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45953.831360416669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45953.831360416669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45953.831360416669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45953.831360416669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45953.831360416669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45953.831360416669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45953.831360416669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45953.831360416669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45953.831360416669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45953.831360416669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45953.831360416669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45953.831360416669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45953.831360416669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45953.831360416669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45953.831360416669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45953.831360416669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45953.831360416669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45953.831360416669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45953.831360416669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45953.831360416669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45953.831360416669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45953.831360416669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45953.831360416669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45953.831360416669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45953.831360416669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45953.831360416669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45953.831360416669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45953.831360416669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45953.831360416669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45953.831360416669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45953.831360416669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45953.831360416669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45953.831360416669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45953.831360416669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45953.831360416669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45953.831360416669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45953.831360416669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45953.831360416669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45953.831360416669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45953.831360416669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45953.831360416669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45953.831360416669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45953.831360416669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45953.831360416669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45953.831360416669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45953.831360416669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45953.831360416669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45953.831360416669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45953.831360416669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45953.831360416669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45953.831360416669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45953.831360416669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45953.831360416669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45953.831360416669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45953.831360416669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45953.831360416669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45953.831360416669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45953.831360416669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45953.831360416669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45953.831360416669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45953.831360416669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45953.831360416669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45953.831360416669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45953.831360416669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45953.831360416669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45953.831360416669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45953.831360416669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45953.831360416669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45953.831360416669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45953.831360416669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45953.831360416669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45953.831360416669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45953.831360416669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45953.831360416669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45953.831360416669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45953.831360416669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45953.831360416669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45953.831360416669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45953.831360416669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45953.831360416669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45953.831360416669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45953.831360416669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45953.831360416669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45953.831360416669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45953.831360416669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45953.831360416669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45953.831360416669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45953.831360416669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45953.831360416669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45953.831360416669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45953.831360416669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45953.831360416669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45953.831360416669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45953.831360416669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45953.831360416669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45953.831360416669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45953.831360416669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45953.831360416669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45953.831360416669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45953.831360416669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45953.831360416669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45953.831360416669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45953.831360416669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45953.831360416669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45953.831360416669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45953.831360416669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45953.831360416669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45953.831360416669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45953.831360416669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45953.831360416669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45953.831360416669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45953.831360416669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45953.831360416669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45953.831360416669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45953.831360416669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45953.831360416669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45953.831360416669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45953.831360416669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45953.831360416669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45953.831360416669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45953.831360416669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45953.831360416669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45953.831360416669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45953.831360416669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45953.831360416669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45953.831360416669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45953.831360416669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45953.831360416669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45953.831360416669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45953.831360416669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45953.831360416669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45953.831360416669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45953.831360416669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45953.831360416669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45953.831360416669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45953.831360416669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45953.831360416669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45953.831360416669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45953.831360416669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45953.831360416669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45953.831360416669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45953.831360416669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45953.831360416669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45953.831360416669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45953.831360416669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45953.831360416669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45953.831360416669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45953.831360416669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45953.831360416669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45953.831360416669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45953.831360416669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45953.831360416669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45953.831360416669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45953.831360416669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45953.831360416669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45953.831360416669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45953.831360416669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45953.831360416669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45953.831360416669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45953.831360416669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45953.831360416669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45953.831360416669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45953.831360416669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45953.831360416669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45953.831360416669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45953.831360416669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45953.831360416669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45953.831360416669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45953.831360416669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45953.831360416669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45953.831360416669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45953.831360416669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45953.831360416669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45953.831360416669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45953.831360416669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45953.831360416669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45953.831360416669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45953.831360416669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45953.831360416669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45953.831360416669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45953.831360416669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45953.831360416669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45953.831360416669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45953.831360416669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45953.831360416669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45953.831360416669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45953.831360416669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45953.831360416669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45953.831360416669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45953.831360416669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45953.831360416669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45953.831360416669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45953.831360416669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45953.831360416669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45953.831360416669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45953.831360416669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45953.831360416669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45953.831360416669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45953.831360416669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45953.831360416669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45953.831360416669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45953.831360416669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45953.831360416669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45953.831360416669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45953.831360416669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45953.831360416669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45953.831360416669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45953.831360416669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45953.831360416669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45953.831360416669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45953.831360416669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45953.831360416669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45953.831360416669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45953.831360416669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45953.831360416669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45953.831360416669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45953.831360416669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45953.831360416669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45953.831360416669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45953.831360416669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45953.831360416669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45953.831360416669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45953.831360416669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45953.831360416669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45953.831360416669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45953.831360416669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45953.831360416669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45953.831360416669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45953.831360416669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45953.831360416669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45953.831360416669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45953.831360416669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45953.831360416669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45953.831360416669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45953.831360416669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45953.831360416669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45953.831360416669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45953.831360416669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45953.831360416669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45953.831360416669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45953.831360416669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45953.831360416669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45953.831360416669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45953.831360416669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45953.831360416669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45953.831360416669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45953.831360416669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45953.831360416669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45953.831360416669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45953.831360416669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45953.831360416669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45953.831360416669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45953.831360416669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45953.831360416669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45953.831360416669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45953.831360416669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45953.831360416669</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45953.831360416669</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45953.831360416669</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0"/>
  <sheetViews>
    <sheetView tabSelected="1" workbookViewId="0">
      <selection activeCell="J18" sqref="J1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39092</v>
      </c>
      <c r="B2" s="98" t="str">
        <f>IFERROR(VLOOKUP(D2,DB!A:K,11,0),"")</f>
        <v>R4</v>
      </c>
      <c r="C2" s="99">
        <v>1</v>
      </c>
      <c r="D2" s="95" t="s">
        <v>35115</v>
      </c>
      <c r="E2" s="100" t="s">
        <v>38998</v>
      </c>
      <c r="F2" s="101">
        <v>45703.480717592596</v>
      </c>
      <c r="G2" s="102">
        <f ca="1">IFERROR(NOW()-F2,"")</f>
        <v>250.35064282407257</v>
      </c>
      <c r="H2" s="101">
        <v>45703.474768518521</v>
      </c>
      <c r="I2" s="98" t="str">
        <f>IFERROR(VLOOKUP(D2,DB!A:F,6,0),"")</f>
        <v>SCECO</v>
      </c>
      <c r="J2" s="98" t="str">
        <f>IFERROR(VLOOKUP(D2,DB!A:G,7,0),"")</f>
        <v>Dead</v>
      </c>
      <c r="K2" s="103" t="s">
        <v>39093</v>
      </c>
      <c r="L2" s="95" t="str">
        <f>IFERROR(VLOOKUP(D2,DB!A:I,9,0),"")</f>
        <v>Latis</v>
      </c>
    </row>
    <row r="3" spans="1:16" ht="30" customHeight="1">
      <c r="A3" s="121" t="s">
        <v>39094</v>
      </c>
      <c r="B3" s="98" t="str">
        <f>IFERROR(VLOOKUP(D3,DB!A:K,11,0),"")</f>
        <v>R4</v>
      </c>
      <c r="C3" s="122">
        <v>1</v>
      </c>
      <c r="D3" s="95" t="s">
        <v>27420</v>
      </c>
      <c r="E3" s="100" t="s">
        <v>38998</v>
      </c>
      <c r="F3" s="125">
        <v>45953.634722222225</v>
      </c>
      <c r="G3" s="126">
        <f ca="1">IFERROR(NOW()-F3,"")</f>
        <v>0.19663819444394903</v>
      </c>
      <c r="H3" s="125">
        <v>45953.546631944446</v>
      </c>
      <c r="I3" s="121" t="str">
        <f>IFERROR(VLOOKUP(D3,DB!A:F,6,0),"")</f>
        <v>SCECO</v>
      </c>
      <c r="J3" s="121" t="str">
        <f>IFERROR(VLOOKUP(D3,DB!A:G,7,0),"")</f>
        <v>Dead</v>
      </c>
      <c r="K3" s="127" t="s">
        <v>39095</v>
      </c>
      <c r="L3" s="123" t="str">
        <f>IFERROR(VLOOKUP(D3,DB!A:I,9,0),"")</f>
        <v>Latis</v>
      </c>
    </row>
    <row r="4" spans="1:16" ht="15" customHeight="1">
      <c r="A4" s="121" t="s">
        <v>39096</v>
      </c>
      <c r="B4" s="121" t="str">
        <f>IFERROR(VLOOKUP(D4,DB!A:K,11,0),"")</f>
        <v>R4</v>
      </c>
      <c r="C4" s="122">
        <v>1</v>
      </c>
      <c r="D4" s="95" t="s">
        <v>33649</v>
      </c>
      <c r="E4" s="100" t="s">
        <v>38998</v>
      </c>
      <c r="F4" s="125"/>
      <c r="G4" s="126">
        <f ca="1">IFERROR(NOW()-F4,"")</f>
        <v>45953.831360416669</v>
      </c>
      <c r="H4" s="125">
        <v>45953.743101851855</v>
      </c>
      <c r="I4" s="121" t="str">
        <f>IFERROR(VLOOKUP(D4,DB!A:F,6,0),"")</f>
        <v>Generator-SG</v>
      </c>
      <c r="J4" s="121" t="str">
        <f>IFERROR(VLOOKUP(D4,DB!A:G,7,0),"")</f>
        <v>Vandalized</v>
      </c>
      <c r="K4" s="127" t="s">
        <v>39097</v>
      </c>
      <c r="L4" s="123" t="str">
        <f>IFERROR(VLOOKUP(D4,DB!A:I,9,0),"")</f>
        <v>Latis</v>
      </c>
    </row>
    <row r="5" spans="1:16" ht="15" customHeight="1">
      <c r="A5" s="121" t="s">
        <v>39098</v>
      </c>
      <c r="B5" s="121" t="str">
        <f>IFERROR(VLOOKUP(D5,DB!A:K,11,0),"")</f>
        <v>R4</v>
      </c>
      <c r="C5" s="122">
        <v>2</v>
      </c>
      <c r="D5" s="95" t="s">
        <v>35586</v>
      </c>
      <c r="E5" s="100" t="s">
        <v>38998</v>
      </c>
      <c r="F5" s="125">
        <v>45953.820138888892</v>
      </c>
      <c r="G5" s="126">
        <f ca="1">IFERROR(NOW()-F5,"")</f>
        <v>1.1221527776797302E-2</v>
      </c>
      <c r="H5" s="125">
        <v>45953.776747685188</v>
      </c>
      <c r="I5" s="121" t="str">
        <f>IFERROR(VLOOKUP(D5,DB!A:F,6,0),"")</f>
        <v>SCECO</v>
      </c>
      <c r="J5" s="121" t="str">
        <f>IFERROR(VLOOKUP(D5,DB!A:G,7,0),"")</f>
        <v>In progress</v>
      </c>
      <c r="K5" s="127" t="s">
        <v>39099</v>
      </c>
      <c r="L5" s="123" t="str">
        <f>IFERROR(VLOOKUP(D5,DB!A:I,9,0),"")</f>
        <v>Latis</v>
      </c>
    </row>
    <row r="6" spans="1:16" ht="15" customHeight="1">
      <c r="A6" s="121"/>
      <c r="B6" s="121" t="str">
        <f>IFERROR(VLOOKUP(D6,DB!A:K,11,0),"")</f>
        <v/>
      </c>
      <c r="C6" s="122"/>
      <c r="D6" s="95"/>
      <c r="E6" s="100"/>
      <c r="F6" s="125"/>
      <c r="G6" s="126">
        <f ca="1">IFERROR(NOW()-F6,"")</f>
        <v>45953.831360416669</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45953.831360416669</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45953.831360416669</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45953.831360416669</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45953.831360416669</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45953.831360416669</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45953.831360416669</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45953.831360416669</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24"/>
      <c r="F14" s="125"/>
      <c r="G14" s="126">
        <f ca="1">IFERROR(NOW()-F14,"")</f>
        <v>45953.831360416669</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45953.831360416669</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45953.831360416669</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c r="E17" s="124"/>
      <c r="F17" s="125"/>
      <c r="G17" s="126">
        <f ca="1">IFERROR(NOW()-F17,"")</f>
        <v>45953.831360416669</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95"/>
      <c r="E18" s="124"/>
      <c r="F18" s="125"/>
      <c r="G18" s="126">
        <f ca="1">IFERROR(NOW()-F18,"")</f>
        <v>45953.831360416669</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45953.831360416669</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45953.831360416669</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45953.831360416669</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45953.831360416669</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45953.831360416669</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45953.831360416669</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45953.831360416669</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45953.831360416669</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45953.831360416669</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45953.831360416669</v>
      </c>
      <c r="H28" s="125"/>
      <c r="I28" s="121" t="str">
        <f>IFERROR(VLOOKUP(D28,DB!A:F,6,0),"")</f>
        <v/>
      </c>
      <c r="J28" s="121" t="str">
        <f>IFERROR(VLOOKUP(D28,DB!A:G,7,0),"")</f>
        <v/>
      </c>
      <c r="K28" s="127"/>
      <c r="L28" s="123" t="str">
        <f>IFERROR(VLOOKUP(D28,DB!A:I,9,0),"")</f>
        <v/>
      </c>
    </row>
    <row r="29" spans="1:12" ht="15" customHeight="1">
      <c r="A29" s="121"/>
      <c r="B29" s="121" t="str">
        <f>IFERROR(VLOOKUP(D30,DB!A:K,11,0),"")</f>
        <v/>
      </c>
      <c r="C29" s="122"/>
      <c r="D29" s="123"/>
      <c r="E29" s="124"/>
      <c r="F29" s="125"/>
      <c r="G29" s="126">
        <f ca="1">IFERROR(NOW()-F29,"")</f>
        <v>45953.831360416669</v>
      </c>
      <c r="H29" s="125"/>
      <c r="I29" s="121" t="str">
        <f>IFERROR(VLOOKUP(D30,DB!A:F,6,0),"")</f>
        <v/>
      </c>
      <c r="J29" s="121" t="str">
        <f>IFERROR(VLOOKUP(D30,DB!A:G,7,0),"")</f>
        <v/>
      </c>
      <c r="K29" s="127"/>
      <c r="L29" s="123" t="str">
        <f>IFERROR(VLOOKUP(D30,DB!A:I,9,0),"")</f>
        <v/>
      </c>
    </row>
    <row r="30" spans="1:12" ht="15" customHeight="1">
      <c r="A30" s="121"/>
      <c r="B30" s="121" t="str">
        <f>IFERROR(VLOOKUP(#REF!,DB!A:K,11,0),"")</f>
        <v/>
      </c>
      <c r="C30" s="122"/>
      <c r="D30" s="123"/>
      <c r="E30" s="124"/>
      <c r="F30" s="125"/>
      <c r="G30" s="126">
        <f ca="1">IFERROR(NOW()-F30,"")</f>
        <v>45953.831360416669</v>
      </c>
      <c r="H30" s="125"/>
      <c r="I30" s="121" t="str">
        <f>IFERROR(VLOOKUP(#REF!,DB!A:F,6,0),"")</f>
        <v/>
      </c>
      <c r="J30" s="121" t="str">
        <f>IFERROR(VLOOKUP(#REF!,DB!A:G,7,0),"")</f>
        <v/>
      </c>
      <c r="K30" s="127"/>
      <c r="L30" s="123" t="str">
        <f>IFERROR(VLOOKUP(#REF!,DB!A:I,9,0),"")</f>
        <v/>
      </c>
    </row>
    <row r="31" spans="1:12" ht="15" customHeight="1">
      <c r="A31" s="121"/>
      <c r="B31" s="121" t="str">
        <f>IFERROR(VLOOKUP(D31,DB!A:K,11,0),"")</f>
        <v/>
      </c>
      <c r="C31" s="122"/>
      <c r="D31" s="123"/>
      <c r="E31" s="124"/>
      <c r="F31" s="125"/>
      <c r="G31" s="126">
        <f ca="1">IFERROR(NOW()-F31,"")</f>
        <v>45953.831360416669</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45953.831360416669</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45953.831360416669</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45953.831360416669</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45953.831360416669</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45953.831360416669</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45953.831360416669</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45953.831360416669</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45953.831360416669</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45953.831360416669</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45953.831360416669</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45953.831360416669</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45953.831360416669</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45953.831360416669</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45953.831360416669</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45953.831360416669</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45953.831360416669</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45953.831360416669</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45953.831360416669</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45953.831360416669</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45953.831360416669</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45953.831360416669</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45953.831360416669</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45953.831360416669</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45953.831360416669</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45953.831360416669</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45953.831360416669</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45953.831360416669</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45953.831360416669</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45953.831360416669</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45953.831360416669</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45953.831360416669</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45953.831360416669</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45953.831360416669</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45953.831360416669</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45953.831360416669</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45953.831360416669</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45953.831360416669</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45953.831360416669</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45953.831360416669</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45953.831360416669</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45953.831360416669</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45953.831360416669</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45953.831360416669</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45953.831360416669</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45953.831360416669</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45953.831360416669</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45953.831360416669</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45953.831360416669</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45953.831360416669</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45953.831360416669</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45953.831360416669</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45953.831360416669</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45953.831360416669</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45953.831360416669</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45953.831360416669</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45953.831360416669</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45953.831360416669</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45953.831360416669</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45953.831360416669</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45953.831360416669</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45953.831360416669</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45953.831360416669</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45953.831360416669</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45953.831360416669</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45953.831360416669</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45953.831360416669</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45953.831360416669</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45953.831360416669</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45953.831360416669</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45953.831360416669</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45953.831360416669</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45953.831360416669</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45953.831360416669</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45953.831360416669</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45953.831360416669</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45953.831360416669</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45953.831360416669</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45953.831360416669</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45953.831360416669</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45953.831360416669</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45953.831360416669</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45953.831360416669</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45953.831360416669</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45953.831360416669</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45953.831360416669</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45953.831360416669</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45953.831360416669</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45953.831360416669</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45953.831360416669</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45953.831360416669</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45953.831360416669</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45953.831360416669</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45953.831360416669</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45953.831360416669</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45953.831360416669</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45953.831360416669</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45953.831360416669</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45953.831360416669</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45953.831360416669</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45953.831360416669</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45953.831360416669</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45953.831360416669</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45953.831360416669</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45953.831360416669</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45953.831360416669</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45953.831360416669</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45953.831360416669</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45953.831360416669</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45953.831360416669</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45953.831360416669</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45953.831360416669</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45953.831360416669</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45953.831360416669</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45953.831360416669</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45953.831360416669</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45953.831360416669</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45953.831360416669</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45953.831360416669</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45953.831360416669</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45953.831360416669</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45953.831360416669</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45953.831360416669</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45953.831360416669</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45953.831360416669</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45953.831360416669</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45953.831360416669</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45953.831360416669</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45953.831360416669</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45953.831360416669</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45953.831360416669</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45953.831360416669</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45953.831360416669</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45953.831360416669</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45953.831360416669</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45953.831360416669</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45953.831360416669</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45953.831360416669</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45953.831360416669</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45953.831360416669</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45953.831360416669</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45953.831360416669</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45953.831360416669</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45953.831360416669</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45953.831360416669</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45953.831360416669</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45953.831360416669</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45953.831360416669</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45953.831360416669</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45953.831360416669</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45953.831360416669</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45953.831360416669</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45953.831360416669</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45953.831360416669</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45953.831360416669</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45953.831360416669</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45953.831360416669</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45953.831360416669</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45953.831360416669</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45953.831360416669</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45953.831360416669</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45953.831360416669</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45953.831360416669</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45953.831360416669</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45953.831360416669</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45953.831360416669</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45953.831360416669</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45953.831360416669</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45953.831360416669</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45953.831360416669</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45953.831360416669</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45953.831360416669</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45953.831360416669</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45953.831360416669</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45953.831360416669</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45953.831360416669</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45953.831360416669</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45953.831360416669</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45953.831360416669</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45953.831360416669</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45953.831360416669</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45953.831360416669</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45953.831360416669</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45953.831360416669</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45953.831360416669</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45953.831360416669</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45953.831360416669</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45953.831360416669</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45953.831360416669</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45953.831360416669</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45953.831360416669</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45953.831360416669</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45953.831360416669</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45953.831360416669</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45953.831360416669</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45953.831360416669</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45953.831360416669</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45953.831360416669</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45953.831360416669</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45953.831360416669</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45953.831360416669</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45953.831360416669</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45953.831360416669</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45953.831360416669</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45953.831360416669</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45953.831360416669</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45953.831360416669</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45953.831360416669</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45953.831360416669</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45953.831360416669</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45953.831360416669</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45953.831360416669</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45953.831360416669</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45953.831360416669</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45953.831360416669</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45953.831360416669</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45953.831360416669</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45953.831360416669</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45953.831360416669</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45953.831360416669</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45953.831360416669</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45953.831360416669</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45953.831360416669</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45953.831360416669</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45953.831360416669</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45953.831360416669</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45953.831360416669</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45953.831360416669</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45953.831360416669</v>
      </c>
      <c r="H259" s="125"/>
      <c r="I259" s="121" t="str">
        <f>IFERROR(VLOOKUP(D259,DB!A:F,6,0),"")</f>
        <v/>
      </c>
      <c r="J259" s="121" t="str">
        <f>IFERROR(VLOOKUP(D259,DB!A:G,7,0),"")</f>
        <v/>
      </c>
      <c r="K259" s="127"/>
      <c r="L259" s="123" t="str">
        <f>IFERROR(VLOOKUP(D259,DB!A:I,9,0),"")</f>
        <v/>
      </c>
    </row>
    <row r="260" spans="1:12" ht="15" customHeight="1">
      <c r="A260" s="128"/>
      <c r="B260" s="128" t="str">
        <f>IFERROR(VLOOKUP(D260,DB!A:K,11,0),"")</f>
        <v/>
      </c>
      <c r="C260" s="129"/>
      <c r="D260" s="130"/>
      <c r="E260" s="131"/>
      <c r="F260" s="132"/>
      <c r="G260" s="133">
        <f ca="1">IFERROR(NOW()-F260,"")</f>
        <v>45953.831360416669</v>
      </c>
      <c r="H260" s="132"/>
      <c r="I260" s="128" t="str">
        <f>IFERROR(VLOOKUP(D260,DB!A:F,6,0),"")</f>
        <v/>
      </c>
      <c r="J260" s="128" t="str">
        <f>IFERROR(VLOOKUP(D260,DB!A:G,7,0),"")</f>
        <v/>
      </c>
      <c r="K260" s="134"/>
      <c r="L260" s="130" t="str">
        <f>IFERROR(VLOOKUP(D260,DB!A:I,9,0),"")</f>
        <v/>
      </c>
    </row>
  </sheetData>
  <dataValidations count="2">
    <dataValidation allowBlank="1" showInputMessage="1" showErrorMessage="1" sqref="E1" xr:uid="{A4F81451-56CC-4543-9497-104C4E44EE4B}"/>
    <dataValidation type="list" allowBlank="1" showInputMessage="1" showErrorMessage="1" sqref="E2:E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39100</v>
      </c>
      <c r="B2" s="37" t="str">
        <f>IFERROR(VLOOKUP(D2,DB!A:K,11,0),"")</f>
        <v>R5</v>
      </c>
      <c r="C2" s="37">
        <v>3</v>
      </c>
      <c r="D2" s="120" t="s">
        <v>36034</v>
      </c>
      <c r="E2" s="37" t="s">
        <v>38998</v>
      </c>
      <c r="F2" s="38">
        <v>45891.832060185188</v>
      </c>
      <c r="G2" s="146">
        <f ca="1">IFERROR(NOW()-F2,"")</f>
        <v>61.999300231480447</v>
      </c>
      <c r="H2" s="38">
        <v>45891.790393518517</v>
      </c>
      <c r="I2" s="37" t="str">
        <f>IFERROR(VLOOKUP(D2,DB!A:F,6,0),"")</f>
        <v>Generator-SG</v>
      </c>
      <c r="J2" s="37" t="str">
        <f>IFERROR(VLOOKUP(D2,DB!A:G,7,0),"")</f>
        <v>Vandalized</v>
      </c>
      <c r="K2" s="37" t="s">
        <v>39101</v>
      </c>
      <c r="L2" s="37" t="str">
        <f>IFERROR(VLOOKUP(D2,DB!A:I,9,0),"")</f>
        <v>Latis</v>
      </c>
      <c r="M2" s="119"/>
    </row>
    <row r="3" spans="1:13" ht="30.75">
      <c r="A3" s="37" t="s">
        <v>39102</v>
      </c>
      <c r="B3" s="37" t="str">
        <f>IFERROR(VLOOKUP(D3,DB!A:K,11,0),"")</f>
        <v>R5</v>
      </c>
      <c r="C3" s="37">
        <v>1</v>
      </c>
      <c r="D3" s="37" t="s">
        <v>31329</v>
      </c>
      <c r="E3" s="37" t="s">
        <v>39082</v>
      </c>
      <c r="F3" s="38">
        <v>45926.188877314817</v>
      </c>
      <c r="G3" s="146">
        <f t="shared" ref="G3" ca="1" si="0">IFERROR(NOW()-F3,"")</f>
        <v>27.642483101852122</v>
      </c>
      <c r="H3" s="38">
        <v>45926.158159722225</v>
      </c>
      <c r="I3" s="37" t="str">
        <f>IFERROR(VLOOKUP(D3,DB!A:F,6,0),"")</f>
        <v>SCECO</v>
      </c>
      <c r="J3" s="37" t="str">
        <f>IFERROR(VLOOKUP(D3,DB!A:G,7,0),"")</f>
        <v>Good</v>
      </c>
      <c r="K3" s="37" t="s">
        <v>39103</v>
      </c>
      <c r="L3" s="37" t="str">
        <f>IFERROR(VLOOKUP(D3,DB!A:I,9,0),"")</f>
        <v>Latis</v>
      </c>
      <c r="M3" s="119"/>
    </row>
    <row r="4" spans="1:13" ht="30.75">
      <c r="A4" s="37" t="s">
        <v>39104</v>
      </c>
      <c r="B4" s="37" t="str">
        <f>IFERROR(VLOOKUP(D4,DB!A:K,11,0),"")</f>
        <v>R5</v>
      </c>
      <c r="C4" s="37">
        <v>2</v>
      </c>
      <c r="D4" s="37" t="s">
        <v>31193</v>
      </c>
      <c r="E4" s="37" t="s">
        <v>38998</v>
      </c>
      <c r="F4" s="38">
        <v>45944.771574074075</v>
      </c>
      <c r="G4" s="39">
        <f t="shared" ref="G4" ca="1" si="1">IFERROR(NOW()-F4,"")</f>
        <v>9.0597863425937248</v>
      </c>
      <c r="H4" s="38">
        <v>45944.676192129627</v>
      </c>
      <c r="I4" s="37" t="str">
        <f>IFERROR(VLOOKUP(D4,DB!A:F,6,0),"")</f>
        <v>SCECO</v>
      </c>
      <c r="J4" s="37" t="str">
        <f>IFERROR(VLOOKUP(D4,DB!A:G,7,0),"")</f>
        <v>Dead</v>
      </c>
      <c r="K4" s="37" t="s">
        <v>39105</v>
      </c>
      <c r="L4" s="37" t="str">
        <f>IFERROR(VLOOKUP(D4,DB!A:I,9,0),"")</f>
        <v>Latis</v>
      </c>
    </row>
    <row r="5" spans="1:13" ht="48" customHeight="1">
      <c r="A5" s="154" t="s">
        <v>39106</v>
      </c>
      <c r="B5" s="154" t="str">
        <f>IFERROR(VLOOKUP(D5,DB!A:K,11,0),"")</f>
        <v>R5</v>
      </c>
      <c r="C5" s="154">
        <v>1</v>
      </c>
      <c r="D5" s="154" t="s">
        <v>34781</v>
      </c>
      <c r="E5" s="154" t="s">
        <v>39082</v>
      </c>
      <c r="F5" s="155">
        <v>45948.661111111112</v>
      </c>
      <c r="G5" s="156">
        <f ca="1">IFERROR(NOW()-F5,"")</f>
        <v>5.1702493055563536</v>
      </c>
      <c r="H5" s="155">
        <v>45948.661111111112</v>
      </c>
      <c r="I5" s="154" t="str">
        <f>IFERROR(VLOOKUP(D5,DB!A:F,6,0),"")</f>
        <v>SCECO</v>
      </c>
      <c r="J5" s="154" t="str">
        <f>IFERROR(VLOOKUP(D5,DB!A:G,7,0),"")</f>
        <v>Dead</v>
      </c>
      <c r="K5" s="154" t="s">
        <v>39107</v>
      </c>
      <c r="L5" s="154" t="str">
        <f>IFERROR(VLOOKUP(D5,DB!A:I,9,0),"")</f>
        <v>Latis</v>
      </c>
    </row>
    <row r="6" spans="1:13" ht="15">
      <c r="A6" s="160"/>
      <c r="B6" s="160" t="str">
        <f>IFERROR(VLOOKUP(D6,DB!A:K,11,0),"")</f>
        <v/>
      </c>
      <c r="C6" s="160"/>
      <c r="D6" s="160"/>
      <c r="E6" s="160"/>
      <c r="F6" s="161"/>
      <c r="G6" s="162">
        <f ca="1">IFERROR(NOW()-F6,"")</f>
        <v>45953.831360416669</v>
      </c>
      <c r="H6" s="161"/>
      <c r="I6" s="160" t="str">
        <f>IFERROR(VLOOKUP(D6,DB!A:F,6,0),"")</f>
        <v/>
      </c>
      <c r="J6" s="160" t="str">
        <f>IFERROR(VLOOKUP(D6,DB!A:G,7,0),"")</f>
        <v/>
      </c>
      <c r="K6" s="160"/>
      <c r="L6" s="160" t="str">
        <f>IFERROR(VLOOKUP(D6,DB!A:I,9,0),"")</f>
        <v/>
      </c>
    </row>
    <row r="7" spans="1:13" ht="15">
      <c r="A7" s="160"/>
      <c r="B7" s="160" t="str">
        <f>IFERROR(VLOOKUP(D7,DB!A:K,11,0),"")</f>
        <v/>
      </c>
      <c r="C7" s="160"/>
      <c r="D7" s="160"/>
      <c r="E7" s="160"/>
      <c r="F7" s="161"/>
      <c r="G7" s="162">
        <f ca="1">IFERROR(NOW()-F7,"")</f>
        <v>45953.831360416669</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45953.831360416669</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45953.831360416669</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45953.831360416669</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45953.831360416669</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45953.831360416669</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45953.831360416669</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45953.831360416669</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45953.831360416669</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45953.831360416669</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45953.831360416669</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45953.831360416669</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45953.831360416669</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45953.831360416669</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45953.831360416669</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45953.831360416669</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45953.831360416669</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45953.831360416669</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45953.831360416669</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45953.831360416669</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45953.831360416669</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45953.831360416669</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45953.831360416669</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45953.831360416669</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45953.831360416669</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45953.831360416669</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45953.831360416669</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45953.831360416669</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45953.831360416669</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45953.831360416669</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45953.831360416669</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45953.831360416669</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45953.831360416669</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45953.831360416669</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45953.831360416669</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45953.831360416669</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45953.831360416669</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45953.831360416669</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45953.831360416669</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45953.831360416669</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45953.831360416669</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45953.831360416669</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45953.831360416669</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45953.831360416669</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45953.831360416669</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45953.831360416669</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45953.831360416669</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45953.831360416669</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45953.831360416669</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45953.831360416669</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45953.831360416669</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45953.831360416669</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45953.831360416669</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45953.831360416669</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45953.831360416669</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45953.831360416669</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45953.831360416669</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45953.831360416669</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45953.831360416669</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45953.831360416669</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45953.831360416669</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45953.831360416669</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45953.831360416669</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45953.831360416669</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45953.831360416669</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45953.831360416669</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45953.831360416669</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45953.831360416669</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45953.831360416669</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45953.831360416669</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45953.831360416669</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45953.831360416669</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45953.831360416669</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45953.831360416669</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45953.831360416669</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45953.831360416669</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45953.831360416669</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45953.831360416669</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45953.831360416669</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45953.831360416669</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45953.831360416669</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45953.831360416669</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45953.831360416669</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45953.831360416669</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45953.831360416669</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45953.831360416669</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45953.831360416669</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45953.831360416669</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45953.831360416669</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45953.831360416669</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45953.831360416669</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45953.831360416669</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45953.831360416669</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45953.831360416669</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45953.831360416669</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45953.831360416669</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45953.831360416669</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45953.831360416669</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45953.831360416669</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45953.831360416669</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45953.831360416669</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45953.831360416669</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45953.831360416669</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45953.831360416669</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45953.831360416669</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45953.831360416669</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45953.831360416669</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45953.831360416669</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45953.831360416669</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45953.831360416669</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45953.831360416669</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45953.831360416669</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45953.831360416669</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45953.831360416669</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45953.831360416669</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45953.831360416669</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45953.831360416669</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45953.831360416669</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45953.831360416669</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45953.831360416669</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45953.831360416669</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45953.831360416669</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45953.831360416669</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45953.831360416669</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45953.831360416669</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45953.831360416669</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45953.831360416669</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45953.831360416669</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45953.831360416669</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45953.831360416669</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45953.831360416669</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45953.831360416669</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45953.831360416669</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45953.831360416669</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45953.831360416669</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45953.831360416669</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45953.831360416669</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45953.831360416669</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45953.831360416669</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45953.831360416669</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45953.831360416669</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45953.831360416669</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45953.831360416669</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45953.831360416669</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45953.831360416669</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45953.831360416669</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45953.831360416669</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45953.831360416669</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45953.831360416669</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45953.831360416669</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45953.831360416669</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45953.831360416669</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45953.831360416669</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45953.831360416669</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45953.831360416669</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45953.831360416669</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45953.831360416669</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45953.831360416669</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45953.831360416669</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45953.831360416669</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45953.831360416669</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45953.831360416669</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45953.831360416669</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45953.831360416669</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45953.831360416669</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45953.831360416669</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45953.831360416669</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45953.831360416669</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45953.831360416669</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45953.831360416669</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45953.831360416669</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45953.831360416669</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45953.831360416669</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45953.831360416669</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45953.831360416669</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45953.831360416669</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45953.831360416669</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45953.831360416669</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45953.831360416669</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45953.831360416669</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45953.831360416669</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45953.831360416669</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45953.831360416669</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45953.831360416669</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45953.831360416669</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45953.831360416669</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45953.831360416669</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45953.831360416669</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45953.831360416669</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45953.831360416669</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45953.831360416669</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45953.831360416669</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45953.831360416669</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45953.831360416669</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45953.831360416669</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45953.831360416669</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45953.831360416669</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45953.831360416669</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45953.831360416669</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45953.831360416669</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45953.831360416669</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45953.831360416669</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45953.831360416669</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45953.831360416669</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45953.831360416669</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45953.831360416669</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45953.831360416669</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45953.831360416669</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45953.831360416669</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45953.831360416669</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45953.831360416669</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45953.831360416669</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45953.831360416669</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45953.831360416669</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45953.831360416669</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45953.831360416669</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45953.831360416669</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45953.831360416669</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45953.831360416669</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45953.831360416669</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45953.831360416669</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45953.831360416669</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45953.831360416669</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45953.831360416669</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45953.831360416669</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45953.831360416669</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45953.831360416669</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45953.831360416669</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45953.831360416669</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45953.831360416669</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45953.831360416669</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45953.831360416669</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45953.831360416669</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45953.831360416669</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45953.831360416669</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45953.831360416669</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45953.831360416669</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45953.831360416669</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45953.831360416669</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45953.831360416669</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45953.831360416669</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45953.831360416669</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45953.831360416669</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45953.831360416669</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45953.831360416669</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45953.831360416669</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45953.831360416669</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45953.831360416669</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45953.831360416669</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45953.831360416669</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45953.831360416669</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45953.831360416669</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45953.831360416669</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45953.831360416669</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45953.831360416669</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45953.831360416669</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45953.831360416669</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45953.831360416669</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45953.831360416669</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45953.831360416669</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45953.831360416669</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45953.831360416669</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45953.831360416669</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45953.831360416669</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45953.831360416669</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45953.831360416669</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45953.831360416669</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45953.831360416669</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45953.831360416669</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45953.831360416669</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45953.831360416669</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45953.831360416669</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45953.831360416669</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45953.831360416669</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45953.831360416669</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45953.831360416669</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45953.831360416669</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45953.831360416669</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45953.831360416669</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45953.831360416669</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45953.831360416669</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45953.831360416669</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45953.831360416669</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45953.831360416669</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45953.831360416669</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45953.831360416669</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45953.831360416669</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45953.831360416669</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45953.831360416669</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45953.831360416669</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45953.831360416669</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45953.831360416669</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45953.831360416669</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45953.831360416669</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45953.831360416669</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45953.831360416669</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45953.831360416669</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45953.831360416669</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45953.831360416669</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45953.831360416669</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45953.831360416669</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45953.831360416669</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45953.831360416669</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45953.831360416669</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45953.831360416669</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45953.831360416669</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45953.831360416669</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45953.831360416669</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45953.831360416669</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45953.831360416669</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45953.831360416669</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45953.831360416669</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45953.831360416669</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45953.831360416669</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45953.831360416669</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45953.831360416669</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45953.831360416669</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45953.831360416669</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45953.831360416669</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45953.831360416669</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45953.831360416669</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45953.831360416669</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45953.831360416669</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45953.831360416669</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45953.831360416669</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45953.831360416669</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45953.831360416669</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45953.831360416669</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45953.831360416669</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45953.831360416669</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45953.831360416669</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45953.831360416669</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45953.831360416669</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45953.831360416669</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45953.831360416669</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45953.831360416669</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45953.831360416669</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45953.831360416669</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45953.831360416669</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45953.831360416669</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45953.831360416669</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45953.831360416669</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45953.831360416669</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45953.831360416669</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45953.831360416669</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45953.831360416669</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45953.831360416669</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45953.831360416669</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45953.831360416669</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45953.831360416669</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45953.831360416669</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45953.831360416669</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45953.831360416669</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45953.831360416669</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45953.831360416669</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45953.831360416669</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45953.831360416669</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45953.831360416669</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45953.831360416669</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45953.831360416669</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45953.831360416669</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45953.831360416669</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45953.831360416669</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45953.831360416669</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45953.831360416669</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45953.831360416669</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45953.831360416669</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45953.831360416669</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45953.831360416669</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45953.831360416669</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45953.831360416669</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45953.831360416669</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45953.831360416669</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45953.831360416669</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45953.831360416669</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45953.831360416669</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45953.831360416669</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45953.831360416669</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45953.831360416669</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45953.831360416669</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45953.831360416669</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45953.831360416669</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45953.831360416669</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45953.831360416669</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45953.831360416669</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45953.831360416669</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45953.831360416669</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45953.831360416669</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45953.831360416669</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45953.831360416669</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45953.831360416669</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45953.831360416669</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45953.831360416669</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45953.831360416669</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45953.831360416669</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45953.831360416669</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45953.831360416669</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45953.831360416669</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45953.831360416669</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45953.831360416669</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45953.831360416669</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45953.831360416669</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45953.831360416669</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45953.831360416669</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45953.831360416669</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45953.831360416669</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45953.831360416669</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45953.831360416669</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45953.831360416669</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45953.831360416669</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45953.831360416669</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45953.831360416669</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45953.831360416669</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45953.831360416669</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45953.831360416669</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45953.831360416669</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45953.831360416669</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45953.831360416669</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45953.831360416669</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45953.831360416669</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45953.831360416669</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45953.831360416669</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45953.831360416669</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45953.831360416669</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45953.831360416669</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45953.831360416669</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45953.831360416669</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45953.831360416669</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45953.831360416669</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45953.831360416669</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45953.831360416669</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45953.831360416669</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45953.831360416669</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45953.831360416669</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45953.831360416669</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45953.831360416669</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45953.831360416669</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45953.831360416669</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45953.831360416669</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45953.831360416669</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45953.831360416669</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45953.831360416669</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45953.831360416669</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45953.831360416669</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45953.831360416669</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45953.831360416669</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45953.831360416669</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45953.831360416669</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45953.831360416669</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45953.831360416669</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45953.831360416669</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45953.831360416669</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45953.831360416669</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45953.831360416669</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45953.831360416669</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45953.831360416669</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45953.831360416669</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45953.831360416669</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45953.831360416669</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45953.831360416669</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45953.831360416669</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45953.831360416669</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45953.831360416669</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45953.831360416669</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45953.831360416669</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45953.831360416669</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45953.831360416669</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45953.831360416669</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45953.831360416669</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45953.831360416669</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45953.831360416669</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45953.831360416669</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45953.831360416669</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45953.831360416669</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45953.831360416669</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45953.831360416669</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45953.831360416669</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45953.831360416669</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45953.831360416669</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45953.831360416669</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45953.831360416669</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45953.831360416669</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45953.831360416669</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45953.831360416669</v>
      </c>
      <c r="H490" s="161"/>
      <c r="I490" s="160" t="str">
        <f>IFERROR(VLOOKUP(D490,DB!A:F,6,0),"")</f>
        <v/>
      </c>
      <c r="J490" s="160" t="str">
        <f>IFERROR(VLOOKUP(D490,DB!A:G,7,0),"")</f>
        <v/>
      </c>
      <c r="K490" s="160"/>
      <c r="L490" s="160" t="str">
        <f>IFERROR(VLOOKUP(D490,DB!A:I,9,0),"")</f>
        <v/>
      </c>
    </row>
    <row r="491" spans="1:12" ht="15"/>
    <row r="492" spans="1:12" ht="15"/>
    <row r="493" spans="1:12" ht="15"/>
    <row r="494" spans="1:12" ht="15"/>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600" ht="15"/>
    <row r="601" ht="15"/>
    <row r="603" ht="15"/>
    <row r="604" ht="15"/>
    <row r="605" ht="15"/>
    <row r="606" ht="15"/>
    <row r="608" ht="15"/>
    <row r="609" ht="15"/>
    <row r="616" ht="15"/>
    <row r="617" ht="15"/>
    <row r="618" ht="15"/>
    <row r="619" ht="15"/>
    <row r="620" ht="15"/>
    <row r="621" ht="15"/>
    <row r="624" ht="15"/>
    <row r="625" ht="15"/>
    <row r="626" ht="15"/>
    <row r="627" ht="15"/>
    <row r="628" ht="15"/>
    <row r="629" ht="15"/>
    <row r="630" ht="15"/>
    <row r="631" ht="15"/>
    <row r="632" ht="15"/>
    <row r="633" ht="15"/>
    <row r="634" ht="15"/>
    <row r="635"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1" ht="15"/>
    <row r="692" ht="15"/>
    <row r="729" ht="15"/>
    <row r="730" ht="15"/>
    <row r="731" ht="15"/>
    <row r="732" ht="15"/>
    <row r="733" ht="15"/>
    <row r="734" ht="15"/>
    <row r="735" ht="15"/>
    <row r="736" ht="15"/>
    <row r="737" ht="15"/>
    <row r="738"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9" ht="15"/>
    <row r="820" ht="15"/>
    <row r="821" ht="15"/>
    <row r="823" ht="15"/>
    <row r="824"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7" ht="15"/>
    <row r="858" ht="15"/>
    <row r="1028" ht="15"/>
    <row r="1029" ht="15"/>
    <row r="1030" ht="15"/>
    <row r="1031" ht="15"/>
    <row r="1032" ht="15"/>
    <row r="1033" ht="15"/>
    <row r="1039" ht="15"/>
    <row r="1040" ht="15"/>
    <row r="1041" ht="15"/>
    <row r="1042" ht="15"/>
    <row r="1043" ht="15"/>
    <row r="1044" ht="15"/>
    <row r="1045"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6" ht="15"/>
    <row r="1097" ht="15"/>
    <row r="1103" ht="15"/>
    <row r="1104" ht="15"/>
    <row r="1106" ht="15"/>
    <row r="1107" ht="15"/>
    <row r="1108" ht="15"/>
    <row r="1109" ht="15"/>
    <row r="1110" ht="15"/>
    <row r="1111" ht="15"/>
    <row r="1112" ht="15"/>
    <row r="1114" ht="15"/>
    <row r="1115" ht="15"/>
    <row r="1116"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5" ht="15"/>
    <row r="1186" ht="15"/>
    <row r="1187" ht="15"/>
    <row r="1188" ht="15"/>
    <row r="1189" ht="15"/>
    <row r="1190" ht="15"/>
    <row r="1191" ht="15"/>
    <row r="1192" ht="15"/>
    <row r="1193" ht="15"/>
    <row r="1194" ht="15"/>
    <row r="1195" ht="15"/>
    <row r="1196" ht="15"/>
    <row r="1197" ht="15"/>
    <row r="1198" ht="15"/>
    <row r="1200" ht="15"/>
    <row r="1201" ht="15"/>
    <row r="1202" ht="15"/>
    <row r="1203" ht="15"/>
    <row r="1204" ht="15"/>
    <row r="1205" ht="15"/>
    <row r="1206" ht="15"/>
    <row r="1207" ht="15"/>
    <row r="1208" ht="15"/>
    <row r="1209" ht="15"/>
    <row r="1210" ht="15"/>
    <row r="1211" ht="15"/>
    <row r="1214" ht="15"/>
    <row r="1215" ht="15"/>
    <row r="1216" ht="15"/>
    <row r="1217" ht="15"/>
    <row r="1218" ht="15"/>
    <row r="1219" ht="15"/>
    <row r="1220" ht="15"/>
    <row r="1222" ht="15"/>
    <row r="1223" ht="15"/>
    <row r="1224" ht="15"/>
    <row r="1225" ht="15"/>
    <row r="1226" ht="15"/>
    <row r="1227" ht="15"/>
    <row r="1228" ht="15"/>
    <row r="1229" ht="15"/>
    <row r="1230" ht="15"/>
    <row r="1231" ht="15"/>
    <row r="1232" ht="15"/>
    <row r="1234" ht="15"/>
    <row r="1235" ht="15"/>
    <row r="1236" ht="15"/>
    <row r="1237" ht="15"/>
    <row r="1238" ht="15"/>
    <row r="1239" ht="15"/>
    <row r="1240" ht="15"/>
    <row r="1241" ht="15"/>
    <row r="1242" ht="15"/>
    <row r="1243" ht="15"/>
    <row r="1251" ht="15"/>
    <row r="1252" ht="15"/>
    <row r="1255" ht="15"/>
    <row r="1256" ht="15"/>
    <row r="1257" ht="15"/>
    <row r="1258" ht="15"/>
    <row r="1259" ht="15"/>
    <row r="1260" ht="15"/>
    <row r="1261" ht="15"/>
    <row r="1262" ht="15"/>
    <row r="1265" ht="15"/>
    <row r="1266" ht="15"/>
    <row r="1267" ht="15"/>
    <row r="1268" ht="15"/>
    <row r="1269" ht="15"/>
    <row r="1270" ht="15"/>
    <row r="1271" ht="15"/>
    <row r="1272" ht="15"/>
    <row r="1273" ht="15"/>
    <row r="1274" ht="15"/>
    <row r="1275" ht="15"/>
    <row r="1276" ht="15"/>
    <row r="1278" ht="15"/>
    <row r="1279" ht="15"/>
    <row r="1280" ht="15"/>
    <row r="1283" ht="15"/>
    <row r="1285" ht="15"/>
    <row r="1287" ht="15"/>
    <row r="1290" ht="15"/>
    <row r="1291" ht="15"/>
    <row r="1292" ht="15"/>
    <row r="1294" ht="15"/>
    <row r="1296" ht="15"/>
    <row r="1297" ht="15"/>
    <row r="1298" ht="15"/>
    <row r="1299" ht="15"/>
    <row r="1300" ht="15"/>
    <row r="1302" ht="15"/>
    <row r="1303" ht="15"/>
    <row r="1304" ht="15"/>
    <row r="1305" ht="15"/>
    <row r="1307" ht="15"/>
    <row r="1309" ht="15"/>
    <row r="1310" ht="15"/>
    <row r="1312" ht="15"/>
    <row r="1313" ht="15"/>
    <row r="1314" ht="15"/>
    <row r="1315" ht="15"/>
    <row r="1317" ht="15"/>
    <row r="1319" ht="15"/>
    <row r="1320" ht="15"/>
    <row r="1321" ht="15"/>
    <row r="1322" ht="15"/>
    <row r="1324" ht="15"/>
  </sheetData>
  <dataValidations count="2">
    <dataValidation allowBlank="1" showInputMessage="1" showErrorMessage="1" sqref="E1" xr:uid="{920C6338-E771-4DAE-8C89-92A9093EA4DE}"/>
    <dataValidation type="list" allowBlank="1" showInputMessage="1" showErrorMessage="1" sqref="E2:E49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6"/>
  <sheetViews>
    <sheetView workbookViewId="0">
      <selection activeCell="D4" sqref="D2: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64" t="s">
        <v>39108</v>
      </c>
      <c r="B2" s="105" t="str">
        <f>IFERROR(VLOOKUP(D2,DB!A:K,11,0),"")</f>
        <v>R6</v>
      </c>
      <c r="C2" s="107">
        <v>3</v>
      </c>
      <c r="D2" s="105" t="s">
        <v>38954</v>
      </c>
      <c r="E2" s="108" t="s">
        <v>39082</v>
      </c>
      <c r="F2" s="109">
        <v>45953.75675925926</v>
      </c>
      <c r="G2" s="78">
        <f ca="1">IFERROR(NOW()-F2,"-")</f>
        <v>7.460115740832407E-2</v>
      </c>
      <c r="H2" s="109">
        <v>45953.740046296298</v>
      </c>
      <c r="I2" s="105" t="str">
        <f>IFERROR(VLOOKUP(D2,DB!A:F,6,0),"")</f>
        <v>SCECO</v>
      </c>
      <c r="J2" s="104" t="str">
        <f>IFERROR(VLOOKUP(D2,DB!A:G,7,0),"")</f>
        <v>Vandalized</v>
      </c>
      <c r="K2" s="110" t="s">
        <v>39109</v>
      </c>
      <c r="L2" s="111" t="str">
        <f>IFERROR(VLOOKUP(D2,DB!A:I,9,0),"")</f>
        <v>Latis</v>
      </c>
    </row>
    <row r="3" spans="1:16383" ht="31.5" customHeight="1">
      <c r="A3" s="164" t="s">
        <v>39110</v>
      </c>
      <c r="B3" s="105" t="str">
        <f>IFERROR(VLOOKUP(D3,DB!A:K,11,0),"")</f>
        <v>R6</v>
      </c>
      <c r="C3" s="107">
        <v>1</v>
      </c>
      <c r="D3" s="105" t="s">
        <v>39111</v>
      </c>
      <c r="E3" s="108" t="s">
        <v>38998</v>
      </c>
      <c r="F3" s="109">
        <v>45953.810983796298</v>
      </c>
      <c r="G3" s="78">
        <f ca="1">IFERROR(NOW()-F3,"-")</f>
        <v>2.0376620370370802E-2</v>
      </c>
      <c r="H3" s="109">
        <v>45953.805104166669</v>
      </c>
      <c r="I3" s="105" t="str">
        <f>IFERROR(VLOOKUP(D3,DB!A:F,6,0),"")</f>
        <v>SCECO</v>
      </c>
      <c r="J3" s="104" t="str">
        <f>IFERROR(VLOOKUP(D3,DB!A:G,7,0),"")</f>
        <v>Vandalized</v>
      </c>
      <c r="K3" s="110" t="s">
        <v>39112</v>
      </c>
      <c r="L3" s="111" t="str">
        <f>IFERROR(VLOOKUP(D3,DB!A:I,9,0),"")</f>
        <v>Latis</v>
      </c>
    </row>
    <row r="4" spans="1:16383" ht="31.5" customHeight="1">
      <c r="A4" s="106"/>
      <c r="B4" s="105" t="str">
        <f>IFERROR(VLOOKUP(D4,DB!A:K,11,0),"")</f>
        <v/>
      </c>
      <c r="C4" s="107"/>
      <c r="D4" s="105"/>
      <c r="E4" s="108"/>
      <c r="F4" s="109"/>
      <c r="G4" s="78">
        <f ca="1">IFERROR(NOW()-F4,"-")</f>
        <v>45953.831360416669</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45953.831360416669</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45953.831360416669</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45953.831360416669</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45953.831360416669</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45953.831360416669</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45953.831360416669</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45953.831360416669</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45953.831360416669</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45953.831360416669</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45953.831360416669</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45953.831360416669</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45953.831360416669</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45953.831360416669</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45953.831360416669</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45953.831360416669</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45953.831360416669</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45953.831360416669</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45953.831360416669</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45953.831360416669</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45953.831360416669</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45953.831360416669</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45953.831360416669</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45953.831360416669</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45953.831360416669</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45953.831360416669</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45953.831360416669</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45953.831360416669</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45953.831360416669</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45953.831360416669</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45953.831360416669</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45953.831360416669</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45953.831360416669</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45953.831360416669</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45953.831360416669</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45953.831360416669</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45953.831360416669</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45953.831360416669</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45953.831360416669</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45953.831360416669</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45953.831360416669</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45953.831360416669</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45953.831360416669</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45953.831360416669</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45953.831360416669</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45953.831360416669</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45953.831360416669</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45953.831360416669</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45953.831360416669</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45953.831360416669</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45953.831360416669</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45953.831360416669</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45953.831360416669</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45953.831360416669</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45953.831360416669</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45953.831360416669</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45953.831360416669</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45953.831360416669</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45953.831360416669</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45953.831360416669</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45953.831360416669</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45953.831360416669</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45953.831360416669</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45953.831360416669</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45953.831360416669</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45953.831360416669</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45953.831360416669</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45953.831360416669</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45953.831360416669</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45953.831360416669</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45953.831360416669</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45953.831360416669</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45953.831360416669</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45953.831360416669</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45953.831360416669</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45953.831360416669</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45953.831360416669</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45953.831360416669</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45953.831360416669</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45953.831360416669</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45953.831360416669</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45953.831360416669</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45953.831360416669</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45953.831360416669</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45953.831360416669</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45953.831360416669</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45953.831360416669</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45953.831360416669</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45953.831360416669</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45953.831360416669</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45953.831360416669</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45953.831360416669</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45953.831360416669</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45953.831360416669</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45953.831360416669</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45953.831360416669</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45953.831360416669</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45953.831360416669</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45953.831360416669</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45953.831360416669</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45953.831360416669</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45953.831360416669</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45953.831360416669</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45953.831360416669</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45953.831360416669</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45953.831360416669</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45953.831360416669</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45953.831360416669</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45953.831360416669</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45953.831360416669</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45953.831360416669</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45953.831360416669</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45953.831360416669</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45953.831360416669</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45953.831360416669</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45953.831360416669</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45953.831360416669</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45953.831360416669</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45953.831360416669</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45953.831360416669</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45953.831360416669</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45953.831360416669</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45953.831360416669</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45953.831360416669</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45953.831360416669</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45953.831360416669</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45953.831360416669</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45953.831360416669</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45953.831360416669</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45953.831360416669</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45953.831360416669</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45953.831360416669</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45953.831360416669</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45953.831360416669</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45953.831360416669</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45953.831360416669</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45953.831360416669</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45953.831360416669</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45953.831360416669</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45953.831360416669</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45953.831360416669</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45953.831360416669</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45953.831360416669</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45953.831360416669</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45953.831360416669</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45953.831360416669</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45953.831360416669</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45953.831360416669</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45953.831360416669</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45953.831360416669</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45953.831360416669</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45953.831360416669</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45953.831360416669</v>
      </c>
      <c r="H156" s="109"/>
      <c r="I156" s="105" t="str">
        <f>IFERROR(VLOOKUP(D156,DB!A:F,6,0),"")</f>
        <v/>
      </c>
      <c r="J156" s="104" t="str">
        <f>IFERROR(VLOOKUP(D156,DB!A:G,7,0),"")</f>
        <v/>
      </c>
      <c r="K156" s="110"/>
      <c r="L156" s="111" t="str">
        <f>IFERROR(VLOOKUP(D156,DB!A:I,9,0),"")</f>
        <v/>
      </c>
    </row>
  </sheetData>
  <dataValidations count="2">
    <dataValidation allowBlank="1" showInputMessage="1" showErrorMessage="1" sqref="E1" xr:uid="{380493DB-286A-4683-AF55-C78F04945A49}"/>
    <dataValidation type="list" allowBlank="1" showInputMessage="1" showErrorMessage="1" sqref="E2:E15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2025-10-23T16:57:09Z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